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.EMPFID\Desktop\"/>
    </mc:Choice>
  </mc:AlternateContent>
  <xr:revisionPtr revIDLastSave="0" documentId="10_ncr:100000_{24C3F0BF-5341-4C6F-9944-FB6BFA825263}" xr6:coauthVersionLast="31" xr6:coauthVersionMax="31" xr10:uidLastSave="{00000000-0000-0000-0000-000000000000}"/>
  <bookViews>
    <workbookView xWindow="0" yWindow="0" windowWidth="16310" windowHeight="6670" activeTab="1" xr2:uid="{FF5FF09D-F88E-49BF-98D7-1075DF57448B}"/>
  </bookViews>
  <sheets>
    <sheet name="2018 summary" sheetId="4" r:id="rId1"/>
    <sheet name="2018 study data" sheetId="1" r:id="rId2"/>
  </sheets>
  <calcPr calcId="179017"/>
  <pivotCaches>
    <pivotCache cacheId="2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4" i="1"/>
  <c r="I16" i="1"/>
  <c r="I18" i="1"/>
  <c r="I19" i="1"/>
  <c r="I20" i="1"/>
  <c r="I22" i="1"/>
  <c r="I23" i="1"/>
  <c r="I24" i="1"/>
  <c r="I25" i="1"/>
  <c r="I26" i="1"/>
  <c r="I27" i="1"/>
  <c r="I28" i="1"/>
  <c r="I29" i="1"/>
  <c r="I30" i="1"/>
  <c r="I32" i="1"/>
  <c r="I33" i="1"/>
  <c r="I34" i="1"/>
  <c r="I35" i="1"/>
  <c r="I36" i="1"/>
  <c r="I37" i="1"/>
  <c r="I38" i="1"/>
  <c r="I39" i="1"/>
  <c r="I40" i="1"/>
  <c r="I43" i="1"/>
  <c r="I44" i="1"/>
  <c r="I45" i="1"/>
  <c r="I46" i="1"/>
  <c r="I47" i="1"/>
  <c r="I48" i="1"/>
  <c r="I49" i="1"/>
  <c r="I51" i="1"/>
  <c r="I52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9" i="1"/>
  <c r="I70" i="1"/>
  <c r="I72" i="1"/>
  <c r="I74" i="1"/>
  <c r="I76" i="1"/>
  <c r="I77" i="1"/>
  <c r="I78" i="1"/>
  <c r="I79" i="1"/>
  <c r="I81" i="1"/>
  <c r="I82" i="1"/>
  <c r="I84" i="1"/>
  <c r="I85" i="1"/>
  <c r="I86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2" i="1"/>
  <c r="I103" i="1"/>
  <c r="H8" i="1" l="1"/>
  <c r="H3" i="1"/>
  <c r="H5" i="1"/>
  <c r="H11" i="1"/>
  <c r="H6" i="1"/>
  <c r="H4" i="1"/>
  <c r="H12" i="1"/>
  <c r="H9" i="1"/>
  <c r="H10" i="1"/>
  <c r="H2" i="1"/>
  <c r="H13" i="1"/>
  <c r="H19" i="1"/>
  <c r="H22" i="1"/>
  <c r="H18" i="1"/>
  <c r="H14" i="1"/>
  <c r="H25" i="1"/>
  <c r="H26" i="1"/>
  <c r="H24" i="1"/>
  <c r="H23" i="1"/>
  <c r="H16" i="1"/>
  <c r="H20" i="1"/>
  <c r="H15" i="1"/>
  <c r="H21" i="1"/>
  <c r="H17" i="1"/>
  <c r="H27" i="1"/>
  <c r="H29" i="1"/>
  <c r="H28" i="1"/>
  <c r="H30" i="1"/>
  <c r="H31" i="1"/>
  <c r="H32" i="1"/>
  <c r="H35" i="1"/>
  <c r="H36" i="1"/>
  <c r="H34" i="1"/>
  <c r="H33" i="1"/>
  <c r="H37" i="1"/>
  <c r="H38" i="1"/>
  <c r="H52" i="1"/>
  <c r="H43" i="1"/>
  <c r="H40" i="1"/>
  <c r="H46" i="1"/>
  <c r="H39" i="1"/>
  <c r="H54" i="1"/>
  <c r="H48" i="1"/>
  <c r="H51" i="1"/>
  <c r="H44" i="1"/>
  <c r="H47" i="1"/>
  <c r="H49" i="1"/>
  <c r="H53" i="1"/>
  <c r="H41" i="1"/>
  <c r="H42" i="1"/>
  <c r="H45" i="1"/>
  <c r="H50" i="1"/>
  <c r="H57" i="1"/>
  <c r="H56" i="1"/>
  <c r="H55" i="1"/>
  <c r="H58" i="1"/>
  <c r="H59" i="1"/>
  <c r="H60" i="1"/>
  <c r="H61" i="1"/>
  <c r="H62" i="1"/>
  <c r="H64" i="1"/>
  <c r="H65" i="1"/>
  <c r="H63" i="1"/>
  <c r="H66" i="1"/>
  <c r="H67" i="1"/>
  <c r="H68" i="1"/>
  <c r="H70" i="1"/>
  <c r="H72" i="1"/>
  <c r="H73" i="1"/>
  <c r="H69" i="1"/>
  <c r="H71" i="1"/>
  <c r="H76" i="1"/>
  <c r="H77" i="1"/>
  <c r="H84" i="1"/>
  <c r="H86" i="1"/>
  <c r="H81" i="1"/>
  <c r="H82" i="1"/>
  <c r="H78" i="1"/>
  <c r="H74" i="1"/>
  <c r="H79" i="1"/>
  <c r="H85" i="1"/>
  <c r="H83" i="1"/>
  <c r="H87" i="1"/>
  <c r="H80" i="1"/>
  <c r="H75" i="1"/>
  <c r="H88" i="1"/>
  <c r="H89" i="1"/>
  <c r="H90" i="1"/>
  <c r="H93" i="1"/>
  <c r="H92" i="1"/>
  <c r="H94" i="1"/>
  <c r="H91" i="1"/>
  <c r="H95" i="1"/>
  <c r="H96" i="1"/>
  <c r="H98" i="1"/>
  <c r="H97" i="1"/>
  <c r="H99" i="1"/>
  <c r="H100" i="1"/>
  <c r="H101" i="1"/>
  <c r="H102" i="1"/>
  <c r="H103" i="1"/>
  <c r="H7" i="1"/>
  <c r="G8" i="1"/>
  <c r="G3" i="1"/>
  <c r="G5" i="1"/>
  <c r="G11" i="1"/>
  <c r="G6" i="1"/>
  <c r="G4" i="1"/>
  <c r="G9" i="1"/>
  <c r="G10" i="1"/>
  <c r="G19" i="1"/>
  <c r="G22" i="1"/>
  <c r="G18" i="1"/>
  <c r="G14" i="1"/>
  <c r="G25" i="1"/>
  <c r="G26" i="1"/>
  <c r="G24" i="1"/>
  <c r="G23" i="1"/>
  <c r="G16" i="1"/>
  <c r="G20" i="1"/>
  <c r="G27" i="1"/>
  <c r="G29" i="1"/>
  <c r="G28" i="1"/>
  <c r="G30" i="1"/>
  <c r="G32" i="1"/>
  <c r="G35" i="1"/>
  <c r="G36" i="1"/>
  <c r="G34" i="1"/>
  <c r="G33" i="1"/>
  <c r="G37" i="1"/>
  <c r="G38" i="1"/>
  <c r="G52" i="1"/>
  <c r="G43" i="1"/>
  <c r="G40" i="1"/>
  <c r="G46" i="1"/>
  <c r="G39" i="1"/>
  <c r="G54" i="1"/>
  <c r="G48" i="1"/>
  <c r="G51" i="1"/>
  <c r="G44" i="1"/>
  <c r="G47" i="1"/>
  <c r="G49" i="1"/>
  <c r="G45" i="1"/>
  <c r="G57" i="1"/>
  <c r="G56" i="1"/>
  <c r="G55" i="1"/>
  <c r="G58" i="1"/>
  <c r="G59" i="1"/>
  <c r="G60" i="1"/>
  <c r="G61" i="1"/>
  <c r="G62" i="1"/>
  <c r="G64" i="1"/>
  <c r="G65" i="1"/>
  <c r="G63" i="1"/>
  <c r="G66" i="1"/>
  <c r="G70" i="1"/>
  <c r="G72" i="1"/>
  <c r="G69" i="1"/>
  <c r="G76" i="1"/>
  <c r="G77" i="1"/>
  <c r="G84" i="1"/>
  <c r="G86" i="1"/>
  <c r="G81" i="1"/>
  <c r="G82" i="1"/>
  <c r="G78" i="1"/>
  <c r="G74" i="1"/>
  <c r="G79" i="1"/>
  <c r="G85" i="1"/>
  <c r="G88" i="1"/>
  <c r="G89" i="1"/>
  <c r="G90" i="1"/>
  <c r="G93" i="1"/>
  <c r="G92" i="1"/>
  <c r="G94" i="1"/>
  <c r="G91" i="1"/>
  <c r="G95" i="1"/>
  <c r="G96" i="1"/>
  <c r="G98" i="1"/>
  <c r="G97" i="1"/>
  <c r="G99" i="1"/>
  <c r="G100" i="1"/>
  <c r="G102" i="1"/>
  <c r="G103" i="1"/>
  <c r="G7" i="1"/>
  <c r="E101" i="1"/>
  <c r="E75" i="1"/>
  <c r="E80" i="1"/>
  <c r="E87" i="1"/>
  <c r="E83" i="1"/>
  <c r="E71" i="1"/>
  <c r="E73" i="1"/>
  <c r="E68" i="1"/>
  <c r="E67" i="1"/>
  <c r="E50" i="1"/>
  <c r="E42" i="1"/>
  <c r="E41" i="1"/>
  <c r="E53" i="1"/>
  <c r="E31" i="1"/>
  <c r="E17" i="1"/>
  <c r="E21" i="1"/>
  <c r="E15" i="1"/>
  <c r="E13" i="1"/>
  <c r="E2" i="1"/>
  <c r="E12" i="1"/>
  <c r="G12" i="1" l="1"/>
  <c r="I12" i="1"/>
  <c r="G21" i="1"/>
  <c r="I21" i="1"/>
  <c r="G41" i="1"/>
  <c r="I41" i="1"/>
  <c r="G68" i="1"/>
  <c r="I68" i="1"/>
  <c r="G87" i="1"/>
  <c r="I87" i="1"/>
  <c r="G2" i="1"/>
  <c r="I2" i="1"/>
  <c r="G17" i="1"/>
  <c r="I17" i="1"/>
  <c r="G42" i="1"/>
  <c r="I42" i="1"/>
  <c r="G73" i="1"/>
  <c r="I73" i="1"/>
  <c r="G80" i="1"/>
  <c r="I80" i="1"/>
  <c r="G13" i="1"/>
  <c r="I13" i="1"/>
  <c r="G31" i="1"/>
  <c r="I31" i="1"/>
  <c r="G50" i="1"/>
  <c r="I50" i="1"/>
  <c r="G71" i="1"/>
  <c r="I71" i="1"/>
  <c r="G75" i="1"/>
  <c r="I75" i="1"/>
  <c r="G15" i="1"/>
  <c r="I15" i="1"/>
  <c r="G53" i="1"/>
  <c r="I53" i="1"/>
  <c r="G67" i="1"/>
  <c r="I67" i="1"/>
  <c r="G83" i="1"/>
  <c r="I83" i="1"/>
  <c r="G101" i="1"/>
  <c r="I101" i="1"/>
</calcChain>
</file>

<file path=xl/sharedStrings.xml><?xml version="1.0" encoding="utf-8"?>
<sst xmlns="http://schemas.openxmlformats.org/spreadsheetml/2006/main" count="148" uniqueCount="45">
  <si>
    <t>Provider</t>
  </si>
  <si>
    <t>Participant Count</t>
  </si>
  <si>
    <t>AssetBalance</t>
  </si>
  <si>
    <t>ProviderFees</t>
  </si>
  <si>
    <t>Investment Expenses</t>
  </si>
  <si>
    <t>Paychex</t>
  </si>
  <si>
    <t>John Hancock</t>
  </si>
  <si>
    <t>Principal</t>
  </si>
  <si>
    <t>ADP</t>
  </si>
  <si>
    <t>Empower</t>
  </si>
  <si>
    <t>First Mercantile</t>
  </si>
  <si>
    <t>American Funds</t>
  </si>
  <si>
    <t>Securian</t>
  </si>
  <si>
    <t>Nationwide</t>
  </si>
  <si>
    <t>Ascensus</t>
  </si>
  <si>
    <t>Mutual of America</t>
  </si>
  <si>
    <t>MassMutual</t>
  </si>
  <si>
    <t>Morgan Stanley</t>
  </si>
  <si>
    <t>EPIC Advisors</t>
  </si>
  <si>
    <t>Ameritas</t>
  </si>
  <si>
    <t>PNC</t>
  </si>
  <si>
    <t>Sentry Insurance</t>
  </si>
  <si>
    <t>Merchants</t>
  </si>
  <si>
    <t>Mutual of Omaha</t>
  </si>
  <si>
    <t>OneAmerica</t>
  </si>
  <si>
    <t>PAi</t>
  </si>
  <si>
    <t>Pentegra</t>
  </si>
  <si>
    <t>Prime Plan Solutions</t>
  </si>
  <si>
    <t>Sharebuilder</t>
  </si>
  <si>
    <t>T.Rowe Price</t>
  </si>
  <si>
    <t>Transamerica</t>
  </si>
  <si>
    <t>Voya</t>
  </si>
  <si>
    <t>Administration Fees</t>
  </si>
  <si>
    <t>Comparison Completed</t>
  </si>
  <si>
    <t>Row Labels</t>
  </si>
  <si>
    <t>Grand Total</t>
  </si>
  <si>
    <t>(blank)</t>
  </si>
  <si>
    <t>Average of Participant Count</t>
  </si>
  <si>
    <t>Average of AssetBalance</t>
  </si>
  <si>
    <t>Average of Administration Fees</t>
  </si>
  <si>
    <t>Average of Investment Expenses2</t>
  </si>
  <si>
    <t>Count</t>
  </si>
  <si>
    <t>Sum of Count</t>
  </si>
  <si>
    <t>All-in Fee</t>
  </si>
  <si>
    <t>Average of All-in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</si>
</sst>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0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0" fontId="1" fillId="0" borderId="0" xfId="0" applyNumberFormat="1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8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/>
    <xf numFmtId="4" fontId="1" fillId="0" borderId="0" xfId="0" applyNumberFormat="1" applyFont="1" applyFill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164" fontId="0" fillId="0" borderId="0" xfId="0" applyNumberFormat="1"/>
    <xf numFmtId="1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8">
    <dxf>
      <numFmt numFmtId="14" formatCode="0.00%"/>
    </dxf>
    <dxf>
      <numFmt numFmtId="14" formatCode="0.00%"/>
    </dxf>
    <dxf>
      <numFmt numFmtId="1" formatCode="0"/>
    </dxf>
    <dxf>
      <numFmt numFmtId="1" formatCode="0"/>
    </dxf>
    <dxf>
      <numFmt numFmtId="164" formatCode="&quot;$&quot;#,##0.00"/>
    </dxf>
    <dxf>
      <numFmt numFmtId="164" formatCode="&quot;$&quot;#,##0.00"/>
    </dxf>
    <dxf>
      <numFmt numFmtId="14" formatCode="0.00%"/>
    </dxf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ric Droblyen" refreshedDate="43423.355480671293" createdVersion="6" refreshedVersion="6" minRefreshableVersion="3" recordCount="104" xr:uid="{07F17E69-43C8-4DE4-86B3-33DEE7FD2556}">
  <cacheSource type="worksheet">
    <worksheetSource ref="A1:J106" sheet="2018 study data"/>
  </cacheSource>
  <cacheFields count="10">
    <cacheField name="Provider" numFmtId="0">
      <sharedItems containsBlank="1" count="30">
        <s v="ADP"/>
        <s v="American Funds"/>
        <s v="Ameritas"/>
        <s v="Ascensus"/>
        <s v="Empower"/>
        <s v="EPIC Advisors"/>
        <s v="First Mercantile"/>
        <s v="John Hancock"/>
        <s v="MassMutual"/>
        <s v="Merchants"/>
        <s v="Morgan Stanley"/>
        <s v="Mutual of America"/>
        <s v="Mutual of Omaha"/>
        <s v="Nationwide"/>
        <s v="OneAmerica"/>
        <s v="PAi"/>
        <s v="Paychex"/>
        <s v="Pentegra"/>
        <s v="PNC"/>
        <s v="Prime Plan Solutions"/>
        <s v="Principal"/>
        <s v="Securian"/>
        <s v="Sentry Insurance"/>
        <s v="Sharebuilder"/>
        <s v="T.Rowe Price"/>
        <s v="Transamerica"/>
        <s v="Voya"/>
        <m/>
        <s v="ePlan Services" u="1"/>
        <s v="Empower " u="1"/>
      </sharedItems>
    </cacheField>
    <cacheField name="Count" numFmtId="0">
      <sharedItems containsString="0" containsBlank="1" containsNumber="1" containsInteger="1" minValue="1" maxValue="1"/>
    </cacheField>
    <cacheField name="Participant Count" numFmtId="0">
      <sharedItems containsString="0" containsBlank="1" containsNumber="1" containsInteger="1" minValue="2" maxValue="88"/>
    </cacheField>
    <cacheField name="AssetBalance" numFmtId="0">
      <sharedItems containsString="0" containsBlank="1" containsNumber="1" minValue="12652.14" maxValue="4909205.72"/>
    </cacheField>
    <cacheField name="ProviderFees" numFmtId="0">
      <sharedItems containsString="0" containsBlank="1" containsNumber="1" minValue="1500.68" maxValue="33412.49"/>
    </cacheField>
    <cacheField name="Investment Expenses" numFmtId="0">
      <sharedItems containsString="0" containsBlank="1" containsNumber="1" minValue="60.73" maxValue="21591.93"/>
    </cacheField>
    <cacheField name="Administration Fees" numFmtId="164">
      <sharedItems containsString="0" containsBlank="1" containsNumber="1" minValue="80.135740740740744" maxValue="3190.1688888888889"/>
    </cacheField>
    <cacheField name="Investment Expenses2" numFmtId="10">
      <sharedItems containsString="0" containsBlank="1" containsNumber="1" minValue="8.0880799028565321E-4" maxValue="1.4039372614571268E-2"/>
    </cacheField>
    <cacheField name="All-in Fee" numFmtId="10">
      <sharedItems containsString="0" containsBlank="1" containsNumber="1" minValue="4.8839909376039107E-3" maxValue="0.20307157524339756"/>
    </cacheField>
    <cacheField name="Comparison Completed" numFmtId="0">
      <sharedItems containsString="0" containsBlank="1" containsNumber="1" containsInteger="1" minValue="2016" maxValue="20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4">
  <r>
    <x v="0"/>
    <n v="1"/>
    <n v="53"/>
    <n v="569127.59"/>
    <n v="8701.94"/>
    <n v="3102.88"/>
    <n v="164.18754716981132"/>
    <n v="5.4519936381928003E-3"/>
    <n v="2.0741957001241144E-2"/>
    <n v="2016"/>
  </r>
  <r>
    <x v="0"/>
    <n v="1"/>
    <n v="19"/>
    <n v="299302.96999999997"/>
    <n v="4055.51"/>
    <n v="1841.3"/>
    <n v="213.44789473684213"/>
    <n v="6.1519603363775514E-3"/>
    <n v="1.9701809173494005E-2"/>
    <n v="2018"/>
  </r>
  <r>
    <x v="0"/>
    <n v="1"/>
    <n v="16"/>
    <n v="111765.88"/>
    <n v="3853.41"/>
    <n v="583.11"/>
    <n v="240.83812499999999"/>
    <n v="5.2172451914663043E-3"/>
    <n v="3.969476194344821E-2"/>
    <n v="2016"/>
  </r>
  <r>
    <x v="0"/>
    <n v="1"/>
    <n v="40"/>
    <n v="935196.65"/>
    <n v="10102.66"/>
    <n v="3990.07"/>
    <n v="252.56649999999999"/>
    <n v="4.266557199493818E-3"/>
    <n v="1.5069269121098754E-2"/>
    <n v="2017"/>
  </r>
  <r>
    <x v="0"/>
    <n v="1"/>
    <n v="38"/>
    <n v="1252479.1599999999"/>
    <n v="10641.98"/>
    <n v="5036.8100000000004"/>
    <n v="280.0521052631579"/>
    <n v="4.0214721017793227E-3"/>
    <n v="1.2518204294912181E-2"/>
    <n v="2017"/>
  </r>
  <r>
    <x v="0"/>
    <n v="1"/>
    <n v="21"/>
    <n v="491933.22"/>
    <n v="6386.12"/>
    <n v="2446.59"/>
    <n v="304.10095238095238"/>
    <n v="4.9734189530847303E-3"/>
    <n v="1.7955099677960353E-2"/>
    <n v="2018"/>
  </r>
  <r>
    <x v="0"/>
    <n v="1"/>
    <n v="60"/>
    <n v="2385077.77"/>
    <n v="19464.98"/>
    <n v="9941.8799999999992"/>
    <n v="324.41633333333334"/>
    <n v="4.1683672226755101E-3"/>
    <n v="1.2329518294910777E-2"/>
    <n v="2018"/>
  </r>
  <r>
    <x v="0"/>
    <n v="1"/>
    <n v="27"/>
    <n v="639868.56999999995"/>
    <n v="9648"/>
    <n v="1061.8399999999999"/>
    <n v="357.33333333333331"/>
    <n v="1.6594657868568229E-3"/>
    <n v="1.6737562215315561E-2"/>
    <n v="2016"/>
  </r>
  <r>
    <x v="0"/>
    <n v="1"/>
    <n v="49"/>
    <n v="2202561.09"/>
    <n v="17755.25"/>
    <n v="11886.02"/>
    <n v="362.35204081632651"/>
    <n v="5.3964541796205079E-3"/>
    <n v="1.3457638080767151E-2"/>
    <n v="2016"/>
  </r>
  <r>
    <x v="0"/>
    <n v="1"/>
    <n v="8"/>
    <n v="163000.45000000001"/>
    <n v="2926.8"/>
    <n v="1086.98"/>
    <n v="365.85"/>
    <n v="6.6685705468911283E-3"/>
    <n v="2.4624349196581973E-2"/>
    <n v="2017"/>
  </r>
  <r>
    <x v="0"/>
    <n v="1"/>
    <n v="31"/>
    <n v="2203082.71"/>
    <n v="16477.759999999998"/>
    <n v="12837.96"/>
    <n v="531.54064516129029"/>
    <n v="5.8272710060894625E-3"/>
    <n v="1.330668152717698E-2"/>
    <n v="2016"/>
  </r>
  <r>
    <x v="0"/>
    <n v="1"/>
    <n v="14"/>
    <n v="827058.88"/>
    <n v="8078.65"/>
    <n v="5191.8100000000004"/>
    <n v="577.04642857142858"/>
    <n v="6.2774369824794103E-3"/>
    <n v="1.6045363058069095E-2"/>
    <n v="2016"/>
  </r>
  <r>
    <x v="1"/>
    <n v="1"/>
    <n v="22"/>
    <n v="445019.32"/>
    <n v="3814.33"/>
    <n v="2790.69"/>
    <n v="173.37863636363636"/>
    <n v="6.2709412256528544E-3"/>
    <n v="1.4842097192544361E-2"/>
    <n v="2017"/>
  </r>
  <r>
    <x v="1"/>
    <n v="1"/>
    <n v="51"/>
    <n v="906554.47"/>
    <n v="10386.27"/>
    <n v="3296.8"/>
    <n v="203.65235294117647"/>
    <n v="3.6366264897463915E-3"/>
    <n v="1.5093489087313198E-2"/>
    <n v="2016"/>
  </r>
  <r>
    <x v="1"/>
    <n v="1"/>
    <n v="35"/>
    <n v="625422.27"/>
    <n v="7979.64"/>
    <n v="2606.6"/>
    <n v="227.98971428571429"/>
    <n v="4.1677441386920866E-3"/>
    <n v="1.6926547882600982E-2"/>
    <n v="2016"/>
  </r>
  <r>
    <x v="1"/>
    <n v="1"/>
    <n v="15"/>
    <n v="359406.58"/>
    <n v="4439.66"/>
    <n v="1825.38"/>
    <n v="295.97733333333332"/>
    <n v="5.0788719561005256E-3"/>
    <n v="1.7431622982528587E-2"/>
    <n v="2016"/>
  </r>
  <r>
    <x v="1"/>
    <n v="1"/>
    <n v="10"/>
    <n v="209580"/>
    <n v="4755.38"/>
    <n v="727.84"/>
    <n v="475.53800000000001"/>
    <n v="3.4728504628304228E-3"/>
    <n v="2.6162897223017463E-2"/>
    <n v="2018"/>
  </r>
  <r>
    <x v="1"/>
    <n v="1"/>
    <n v="7"/>
    <n v="80629.429999999993"/>
    <n v="3614.42"/>
    <n v="266.77999999999997"/>
    <n v="516.34571428571428"/>
    <n v="3.3087174248906384E-3"/>
    <n v="4.8136269845886301E-2"/>
    <n v="2018"/>
  </r>
  <r>
    <x v="1"/>
    <n v="1"/>
    <n v="8"/>
    <n v="275951.83"/>
    <n v="5039.57"/>
    <n v="1321.57"/>
    <n v="629.94624999999996"/>
    <n v="4.7891329439634445E-3"/>
    <n v="2.3051631873577352E-2"/>
    <n v="2016"/>
  </r>
  <r>
    <x v="1"/>
    <n v="1"/>
    <n v="6"/>
    <n v="282124.12"/>
    <n v="4151.6399999999994"/>
    <n v="1255.52"/>
    <n v="691.93999999999994"/>
    <n v="4.450239844788882E-3"/>
    <n v="1.9165890530735197E-2"/>
    <n v="2016"/>
  </r>
  <r>
    <x v="1"/>
    <n v="1"/>
    <n v="10"/>
    <n v="517949"/>
    <n v="6997.44"/>
    <n v="2074.3000000000002"/>
    <n v="699.74399999999991"/>
    <n v="4.0048344528129222E-3"/>
    <n v="1.7514736006826927E-2"/>
    <n v="2018"/>
  </r>
  <r>
    <x v="1"/>
    <n v="1"/>
    <n v="3"/>
    <n v="217252.97"/>
    <n v="3072.58"/>
    <n v="710.83"/>
    <n v="1024.1933333333334"/>
    <n v="3.2719000343240418E-3"/>
    <n v="1.7414767678434959E-2"/>
    <n v="2017"/>
  </r>
  <r>
    <x v="1"/>
    <n v="1"/>
    <n v="5"/>
    <n v="1167452"/>
    <n v="5861.08"/>
    <n v="3063.04"/>
    <n v="1172.2159999999999"/>
    <n v="2.6236967344267685E-3"/>
    <n v="7.6441001428752525E-3"/>
    <n v="2017"/>
  </r>
  <r>
    <x v="1"/>
    <n v="1"/>
    <n v="3"/>
    <n v="265418.68"/>
    <n v="3625.22"/>
    <n v="1141.01"/>
    <n v="1208.4066666666665"/>
    <n v="4.2989061659111562E-3"/>
    <n v="1.7957402244634778E-2"/>
    <n v="2017"/>
  </r>
  <r>
    <x v="1"/>
    <n v="1"/>
    <n v="9"/>
    <n v="3125462"/>
    <n v="28711.52"/>
    <n v="18494.240000000002"/>
    <n v="3190.1688888888889"/>
    <n v="5.9172819890307418E-3"/>
    <n v="1.5103610282255871E-2"/>
    <n v="2017"/>
  </r>
  <r>
    <x v="2"/>
    <n v="1"/>
    <n v="47"/>
    <n v="784420.38"/>
    <n v="13723.51"/>
    <n v="2297.66"/>
    <n v="291.9895744680851"/>
    <n v="2.9291181853281271E-3"/>
    <n v="2.0424214373420537E-2"/>
    <n v="2017"/>
  </r>
  <r>
    <x v="3"/>
    <n v="1"/>
    <n v="42"/>
    <n v="690821.63"/>
    <n v="9063.74"/>
    <n v="2872.19"/>
    <n v="215.80333333333334"/>
    <n v="4.1576434136840791E-3"/>
    <n v="1.727787533230539E-2"/>
    <n v="2018"/>
  </r>
  <r>
    <x v="3"/>
    <n v="1"/>
    <n v="9"/>
    <n v="109116.8"/>
    <n v="2284.77"/>
    <n v="780.33"/>
    <n v="253.86333333333334"/>
    <n v="7.151327751546966E-3"/>
    <n v="2.8090083286899908E-2"/>
    <n v="2018"/>
  </r>
  <r>
    <x v="3"/>
    <n v="1"/>
    <n v="30"/>
    <n v="1830504.45"/>
    <n v="16493.009999999998"/>
    <n v="10699.89"/>
    <n v="549.76699999999994"/>
    <n v="5.8453231293701582E-3"/>
    <n v="1.4855413216832113E-2"/>
    <n v="2016"/>
  </r>
  <r>
    <x v="3"/>
    <n v="1"/>
    <n v="2"/>
    <n v="283750.43"/>
    <n v="4319.8899999999994"/>
    <n v="1839.32"/>
    <n v="2159.9449999999997"/>
    <n v="6.4821751988182012E-3"/>
    <n v="2.170643406602062E-2"/>
    <n v="2016"/>
  </r>
  <r>
    <x v="4"/>
    <n v="1"/>
    <n v="82"/>
    <n v="3664861"/>
    <n v="28061.89"/>
    <n v="5639.55"/>
    <n v="342.21817073170729"/>
    <n v="1.5388168882803468E-3"/>
    <n v="9.1958303466352486E-3"/>
    <n v="2018"/>
  </r>
  <r>
    <x v="4"/>
    <n v="1"/>
    <n v="27"/>
    <n v="4909205.72"/>
    <n v="3827.34"/>
    <n v="21591.93"/>
    <n v="141.75333333333333"/>
    <n v="4.3982532473705342E-3"/>
    <n v="5.1778783472940307E-3"/>
    <n v="2016"/>
  </r>
  <r>
    <x v="4"/>
    <n v="1"/>
    <n v="33"/>
    <n v="866729.4"/>
    <n v="11554.79"/>
    <n v="5001.8500000000004"/>
    <n v="350.14515151515155"/>
    <n v="5.7709476567888432E-3"/>
    <n v="1.9102432662374207E-2"/>
    <n v="2017"/>
  </r>
  <r>
    <x v="4"/>
    <n v="1"/>
    <n v="34"/>
    <n v="3248278"/>
    <n v="15331.76"/>
    <n v="9448.2999999999993"/>
    <n v="450.93411764705883"/>
    <n v="2.90871039978721E-3"/>
    <n v="7.6286758707228867E-3"/>
    <n v="2018"/>
  </r>
  <r>
    <x v="4"/>
    <n v="1"/>
    <n v="16"/>
    <n v="1973648"/>
    <n v="18054.849999999999"/>
    <n v="7908.78"/>
    <n v="1128.4281249999999"/>
    <n v="4.0071887185556898E-3"/>
    <n v="1.3155147219767658E-2"/>
    <n v="2018"/>
  </r>
  <r>
    <x v="5"/>
    <n v="1"/>
    <n v="11"/>
    <n v="180128.97"/>
    <n v="3507.5"/>
    <n v="790.09"/>
    <n v="318.86363636363637"/>
    <n v="4.3862461435270521E-3"/>
    <n v="2.3858405452493289E-2"/>
    <n v="2018"/>
  </r>
  <r>
    <x v="6"/>
    <n v="1"/>
    <n v="20"/>
    <n v="1200251.33"/>
    <n v="23650.25"/>
    <n v="4279.33"/>
    <n v="1182.5125"/>
    <n v="3.5653615980579664E-3"/>
    <n v="2.3269776339260546E-2"/>
    <n v="2018"/>
  </r>
  <r>
    <x v="7"/>
    <n v="1"/>
    <n v="54"/>
    <n v="195255.28"/>
    <n v="4327.33"/>
    <n v="256.8"/>
    <n v="80.135740740740744"/>
    <n v="1.3152013097930055E-3"/>
    <n v="2.3477623754912032E-2"/>
    <n v="2018"/>
  </r>
  <r>
    <x v="7"/>
    <n v="1"/>
    <n v="35"/>
    <n v="460377.2"/>
    <n v="6215.09"/>
    <n v="2320.44"/>
    <n v="177.57400000000001"/>
    <n v="5.0403017351858433E-3"/>
    <n v="1.8540296956495676E-2"/>
    <n v="2018"/>
  </r>
  <r>
    <x v="7"/>
    <n v="1"/>
    <n v="18"/>
    <n v="79413.679999999993"/>
    <n v="3442.08"/>
    <n v="377.42"/>
    <n v="191.22666666666666"/>
    <n v="4.7525816710672526E-3"/>
    <n v="4.8096247397173893E-2"/>
    <n v="2016"/>
  </r>
  <r>
    <x v="7"/>
    <n v="1"/>
    <n v="58"/>
    <n v="1274267.4099999999"/>
    <n v="16300.87"/>
    <n v="5246.84"/>
    <n v="281.04948275862068"/>
    <n v="4.1175344820283842E-3"/>
    <n v="1.6909880791819043E-2"/>
    <n v="2016"/>
  </r>
  <r>
    <x v="7"/>
    <n v="1"/>
    <n v="88"/>
    <n v="2281608.5299999998"/>
    <n v="25499.56"/>
    <n v="8927.0400000000009"/>
    <n v="289.76772727272731"/>
    <n v="3.9126080932034395E-3"/>
    <n v="1.5088740924368831E-2"/>
    <n v="2018"/>
  </r>
  <r>
    <x v="7"/>
    <n v="1"/>
    <n v="50"/>
    <n v="1648022.71"/>
    <n v="19828.25"/>
    <n v="3654.56"/>
    <n v="396.565"/>
    <n v="2.2175422570481448E-3"/>
    <n v="1.4249081555435606E-2"/>
    <n v="2017"/>
  </r>
  <r>
    <x v="7"/>
    <n v="1"/>
    <n v="7"/>
    <n v="101437.43"/>
    <n v="3291"/>
    <n v="438.95"/>
    <n v="470.14285714285717"/>
    <n v="4.327298118653046E-3"/>
    <n v="3.6770943427884561E-2"/>
    <n v="2016"/>
  </r>
  <r>
    <x v="7"/>
    <n v="1"/>
    <n v="23"/>
    <n v="1161788.75"/>
    <n v="11365.2"/>
    <n v="3312.19"/>
    <n v="494.13913043478266"/>
    <n v="2.8509399837104636E-3"/>
    <n v="1.2633441320549886E-2"/>
    <n v="2018"/>
  </r>
  <r>
    <x v="7"/>
    <n v="1"/>
    <n v="9"/>
    <n v="526840.23"/>
    <n v="4586.04"/>
    <n v="1975.2"/>
    <n v="509.56"/>
    <n v="3.7491442139868476E-3"/>
    <n v="1.2453946426984136E-2"/>
    <n v="2016"/>
  </r>
  <r>
    <x v="7"/>
    <n v="1"/>
    <n v="20"/>
    <n v="698895.59"/>
    <n v="11601.67"/>
    <n v="2694.03"/>
    <n v="580.08349999999996"/>
    <n v="3.854695949648216E-3"/>
    <n v="2.0454700536885632E-2"/>
    <n v="2018"/>
  </r>
  <r>
    <x v="7"/>
    <n v="1"/>
    <n v="43"/>
    <n v="2461400.16"/>
    <n v="30037.4"/>
    <n v="10363.74"/>
    <n v="698.54418604651164"/>
    <n v="4.2105059422763661E-3"/>
    <n v="1.6413885339147779E-2"/>
    <n v="2016"/>
  </r>
  <r>
    <x v="7"/>
    <n v="1"/>
    <n v="25"/>
    <n v="1435546.27"/>
    <n v="18041.010000000002"/>
    <n v="3622.32"/>
    <n v="721.64040000000011"/>
    <n v="2.5233042471003043E-3"/>
    <n v="1.50906525639191E-2"/>
    <n v="2016"/>
  </r>
  <r>
    <x v="7"/>
    <n v="1"/>
    <n v="31"/>
    <n v="2251360.7599999998"/>
    <n v="24438.2"/>
    <n v="10781.19"/>
    <n v="788.32903225806456"/>
    <n v="4.7887438528510205E-3"/>
    <n v="1.5643601250294511E-2"/>
    <n v="2017"/>
  </r>
  <r>
    <x v="7"/>
    <n v="1"/>
    <n v="13"/>
    <n v="1783282.22"/>
    <n v="16221.26"/>
    <n v="8275.76"/>
    <n v="1247.7892307692307"/>
    <n v="4.6407460957021149E-3"/>
    <n v="1.3737040455660461E-2"/>
    <n v="2018"/>
  </r>
  <r>
    <x v="7"/>
    <n v="1"/>
    <n v="5"/>
    <n v="678424.07"/>
    <n v="7787.54"/>
    <n v="2158.13"/>
    <n v="1557.508"/>
    <n v="3.181092911399798E-3"/>
    <n v="1.4659960399105535E-2"/>
    <n v="2016"/>
  </r>
  <r>
    <x v="7"/>
    <n v="1"/>
    <n v="2"/>
    <n v="186281.07"/>
    <n v="4009.92"/>
    <n v="327.29000000000002"/>
    <n v="2004.96"/>
    <n v="1.7569686495788328E-3"/>
    <n v="2.3283149490176323E-2"/>
    <n v="2018"/>
  </r>
  <r>
    <x v="8"/>
    <n v="1"/>
    <n v="45"/>
    <n v="937426.35"/>
    <n v="15429.18"/>
    <n v="3661.24"/>
    <n v="342.87066666666669"/>
    <n v="3.9056294929196303E-3"/>
    <n v="2.0364714518639249E-2"/>
    <n v="2016"/>
  </r>
  <r>
    <x v="8"/>
    <n v="1"/>
    <n v="32"/>
    <n v="984750"/>
    <n v="14744.17"/>
    <n v="8540"/>
    <n v="460.7553125"/>
    <n v="8.6722518405686726E-3"/>
    <n v="2.3644752475247523E-2"/>
    <n v="2016"/>
  </r>
  <r>
    <x v="8"/>
    <n v="1"/>
    <n v="4"/>
    <n v="30425.67"/>
    <n v="2166.39"/>
    <n v="225.34"/>
    <n v="541.59749999999997"/>
    <n v="7.4062461073166183E-3"/>
    <n v="7.8608950928607327E-2"/>
    <n v="2018"/>
  </r>
  <r>
    <x v="8"/>
    <n v="1"/>
    <n v="11"/>
    <n v="1565921"/>
    <n v="12968.53"/>
    <n v="5875.01"/>
    <n v="1178.9572727272728"/>
    <n v="3.7517920763563426E-3"/>
    <n v="1.2033518932308846E-2"/>
    <n v="2016"/>
  </r>
  <r>
    <x v="9"/>
    <n v="1"/>
    <n v="4"/>
    <n v="305221.88"/>
    <n v="5310"/>
    <n v="2240.87"/>
    <n v="1327.5"/>
    <n v="7.3417737941985023E-3"/>
    <n v="2.4738953839089122E-2"/>
    <n v="2016"/>
  </r>
  <r>
    <x v="10"/>
    <n v="1"/>
    <n v="8"/>
    <n v="1011155.82"/>
    <n v="5539.82"/>
    <n v="4561.79"/>
    <n v="692.47749999999996"/>
    <n v="4.5114609536638971E-3"/>
    <n v="9.9901615559113335E-3"/>
    <n v="2018"/>
  </r>
  <r>
    <x v="11"/>
    <n v="1"/>
    <n v="28"/>
    <n v="482664.59"/>
    <n v="8003.81"/>
    <n v="1482.17"/>
    <n v="285.85035714285715"/>
    <n v="3.0708074110014989E-3"/>
    <n v="1.9653358038964491E-2"/>
    <n v="2018"/>
  </r>
  <r>
    <x v="12"/>
    <n v="1"/>
    <n v="8"/>
    <n v="316534.69"/>
    <n v="7428.66"/>
    <n v="1670.77"/>
    <n v="928.58249999999998"/>
    <n v="5.2783156247424258E-3"/>
    <n v="2.8747022956630758E-2"/>
    <n v="2016"/>
  </r>
  <r>
    <x v="13"/>
    <n v="1"/>
    <n v="26"/>
    <n v="217595.51999999999"/>
    <n v="4537.6000000000004"/>
    <n v="1505.81"/>
    <n v="174.52307692307693"/>
    <n v="6.920225195812855E-3"/>
    <n v="2.777359570638219E-2"/>
    <n v="2016"/>
  </r>
  <r>
    <x v="13"/>
    <n v="1"/>
    <n v="10"/>
    <n v="153571.71"/>
    <n v="4181.66"/>
    <n v="798.87"/>
    <n v="418.166"/>
    <n v="5.2019346531988215E-3"/>
    <n v="3.2431298707294463E-2"/>
    <n v="2018"/>
  </r>
  <r>
    <x v="13"/>
    <n v="1"/>
    <n v="55"/>
    <n v="1531958.06"/>
    <n v="33412.49"/>
    <n v="7346.16"/>
    <n v="607.49981818181811"/>
    <n v="4.7952748784780702E-3"/>
    <n v="2.6605591278393088E-2"/>
    <n v="2017"/>
  </r>
  <r>
    <x v="13"/>
    <n v="1"/>
    <n v="23"/>
    <n v="973170.15"/>
    <n v="16779.64"/>
    <n v="5242.66"/>
    <n v="729.54956521739132"/>
    <n v="5.3871977063825885E-3"/>
    <n v="2.2629444604317137E-2"/>
    <n v="2016"/>
  </r>
  <r>
    <x v="14"/>
    <n v="1"/>
    <n v="75"/>
    <n v="1973594.05"/>
    <n v="26991.79"/>
    <n v="9524.67"/>
    <n v="359.89053333333334"/>
    <n v="4.8260532605476792E-3"/>
    <n v="1.8502518286372012E-2"/>
    <n v="2016"/>
  </r>
  <r>
    <x v="14"/>
    <n v="1"/>
    <n v="47"/>
    <n v="3654296.01"/>
    <n v="23035.73"/>
    <n v="12178.52"/>
    <n v="490.12191489361703"/>
    <n v="3.3326583195979246E-3"/>
    <n v="9.6363977914312431E-3"/>
    <n v="2016"/>
  </r>
  <r>
    <x v="15"/>
    <n v="1"/>
    <n v="15"/>
    <n v="843096.6"/>
    <n v="2549.09"/>
    <n v="3549.11"/>
    <n v="169.93933333333334"/>
    <n v="4.2096125165253899E-3"/>
    <n v="7.2330976070832222E-3"/>
    <n v="2016"/>
  </r>
  <r>
    <x v="15"/>
    <n v="1"/>
    <n v="9"/>
    <n v="142487.23000000001"/>
    <n v="2063.6799999999998"/>
    <n v="696.83"/>
    <n v="229.29777777777775"/>
    <n v="4.890473342769033E-3"/>
    <n v="1.9373736158671901E-2"/>
    <n v="2018"/>
  </r>
  <r>
    <x v="15"/>
    <n v="1"/>
    <n v="4"/>
    <n v="166426.76"/>
    <n v="1953.33"/>
    <n v="2070.52"/>
    <n v="488.33249999999998"/>
    <n v="1.2441028113507707E-2"/>
    <n v="2.4177902640176375E-2"/>
    <n v="2016"/>
  </r>
  <r>
    <x v="15"/>
    <n v="1"/>
    <n v="3"/>
    <n v="60082.84"/>
    <n v="1500.68"/>
    <n v="459.67"/>
    <n v="500.22666666666669"/>
    <n v="7.6506037331124837E-3"/>
    <n v="3.2627452364102631E-2"/>
    <n v="2016"/>
  </r>
  <r>
    <x v="15"/>
    <n v="1"/>
    <n v="20"/>
    <n v="1434962.78"/>
    <n v="18654.89"/>
    <n v="8211.01"/>
    <n v="932.74450000000002"/>
    <n v="5.7221066040472491E-3"/>
    <n v="1.8722367140421581E-2"/>
    <n v="2016"/>
  </r>
  <r>
    <x v="16"/>
    <n v="1"/>
    <n v="36"/>
    <n v="180539.66"/>
    <n v="4585.84"/>
    <n v="1299.68"/>
    <n v="127.38444444444445"/>
    <n v="7.1988614579201046E-3"/>
    <n v="3.2599596121982287E-2"/>
    <n v="2017"/>
  </r>
  <r>
    <x v="16"/>
    <n v="1"/>
    <n v="12"/>
    <n v="153806.69"/>
    <n v="1942.71"/>
    <n v="1195.23"/>
    <n v="161.89250000000001"/>
    <n v="7.7709883750830345E-3"/>
    <n v="2.0401843378854326E-2"/>
    <n v="2016"/>
  </r>
  <r>
    <x v="16"/>
    <n v="1"/>
    <n v="16"/>
    <n v="268777.68"/>
    <n v="3075.47"/>
    <n v="3773.47"/>
    <n v="192.21687499999999"/>
    <n v="1.4039372614571268E-2"/>
    <n v="2.5481803399746584E-2"/>
    <n v="2018"/>
  </r>
  <r>
    <x v="16"/>
    <n v="1"/>
    <n v="39"/>
    <n v="1942323.54"/>
    <n v="9104.4"/>
    <n v="2999.01"/>
    <n v="233.44615384615383"/>
    <n v="1.5440321543958636E-3"/>
    <n v="6.2314077705097467E-3"/>
    <n v="2018"/>
  </r>
  <r>
    <x v="16"/>
    <n v="1"/>
    <n v="15"/>
    <n v="1439314.71"/>
    <n v="4259.3100000000004"/>
    <n v="2770.29"/>
    <n v="283.95400000000001"/>
    <n v="1.9247284702592945E-3"/>
    <n v="4.8839909376039107E-3"/>
    <n v="2017"/>
  </r>
  <r>
    <x v="16"/>
    <n v="1"/>
    <n v="23"/>
    <n v="610976.99"/>
    <n v="6731.31"/>
    <n v="2393.0300000000002"/>
    <n v="292.66565217391309"/>
    <n v="3.9167268803363617E-3"/>
    <n v="1.4934015763834249E-2"/>
    <n v="2016"/>
  </r>
  <r>
    <x v="16"/>
    <n v="1"/>
    <n v="12"/>
    <n v="817769.56"/>
    <n v="3596.4"/>
    <n v="3288.07"/>
    <n v="299.7"/>
    <n v="4.0207781761893904E-3"/>
    <n v="8.4185941085897099E-3"/>
    <n v="2016"/>
  </r>
  <r>
    <x v="16"/>
    <n v="1"/>
    <n v="7"/>
    <n v="12652.14"/>
    <n v="2508.56"/>
    <n v="60.73"/>
    <n v="358.36571428571426"/>
    <n v="4.7999785016605888E-3"/>
    <n v="0.20307157524339756"/>
    <n v="2018"/>
  </r>
  <r>
    <x v="16"/>
    <n v="1"/>
    <n v="7"/>
    <n v="219799.21"/>
    <n v="2779.17"/>
    <n v="714.14"/>
    <n v="397.02428571428572"/>
    <n v="3.2490562636690095E-3"/>
    <n v="1.5893187241209829E-2"/>
    <n v="2017"/>
  </r>
  <r>
    <x v="16"/>
    <n v="1"/>
    <n v="5"/>
    <n v="78679.62"/>
    <n v="2257.77"/>
    <n v="554.54"/>
    <n v="451.55399999999997"/>
    <n v="7.0480767446512828E-3"/>
    <n v="3.5743817776445794E-2"/>
    <n v="2016"/>
  </r>
  <r>
    <x v="16"/>
    <n v="1"/>
    <n v="23"/>
    <n v="2033721.38"/>
    <n v="14482.47"/>
    <n v="11897.17"/>
    <n v="629.67260869565212"/>
    <n v="5.8499507931612542E-3"/>
    <n v="1.2971118000441142E-2"/>
    <n v="2018"/>
  </r>
  <r>
    <x v="16"/>
    <n v="1"/>
    <n v="4"/>
    <n v="112748.51"/>
    <n v="2543.71"/>
    <n v="749.81"/>
    <n v="635.92750000000001"/>
    <n v="6.6502874406056452E-3"/>
    <n v="2.9211206427472967E-2"/>
    <n v="2016"/>
  </r>
  <r>
    <x v="16"/>
    <n v="1"/>
    <n v="4"/>
    <n v="652675.68000000005"/>
    <n v="3828.48"/>
    <n v="1046.96"/>
    <n v="957.12"/>
    <n v="1.6041045071573678E-3"/>
    <n v="7.4699274837389381E-3"/>
    <n v="2018"/>
  </r>
  <r>
    <x v="16"/>
    <n v="1"/>
    <n v="5"/>
    <n v="778823.83"/>
    <n v="7089.46"/>
    <n v="5452.37"/>
    <n v="1417.8920000000001"/>
    <n v="7.0007744883717801E-3"/>
    <n v="1.6103551941907067E-2"/>
    <n v="2016"/>
  </r>
  <r>
    <x v="17"/>
    <n v="1"/>
    <n v="18"/>
    <n v="1124832.17"/>
    <n v="10972.68"/>
    <n v="1272.49"/>
    <n v="609.59333333333336"/>
    <n v="1.1312709877421092E-3"/>
    <n v="1.0886219585984992E-2"/>
    <n v="2016"/>
  </r>
  <r>
    <x v="18"/>
    <n v="1"/>
    <n v="30"/>
    <n v="3117904.03"/>
    <n v="18239.96"/>
    <n v="10869.63"/>
    <n v="607.99866666666662"/>
    <n v="3.4861977454771114E-3"/>
    <n v="9.336268762576377E-3"/>
    <n v="2017"/>
  </r>
  <r>
    <x v="19"/>
    <n v="1"/>
    <n v="6"/>
    <n v="439754.34"/>
    <n v="2752.5"/>
    <n v="1471.63"/>
    <n v="458.75"/>
    <n v="3.3464820381306527E-3"/>
    <n v="9.6056584683166506E-3"/>
    <n v="2016"/>
  </r>
  <r>
    <x v="20"/>
    <n v="1"/>
    <n v="70"/>
    <n v="381300.33"/>
    <n v="8482.49"/>
    <n v="1513.38"/>
    <n v="121.17842857142857"/>
    <n v="3.9689973517725513E-3"/>
    <n v="2.6215214657695152E-2"/>
    <n v="2016"/>
  </r>
  <r>
    <x v="20"/>
    <n v="1"/>
    <n v="50"/>
    <n v="1981217"/>
    <n v="20968.97"/>
    <n v="8874.92"/>
    <n v="419.37940000000003"/>
    <n v="4.4795295013115672E-3"/>
    <n v="1.5063413043598959E-2"/>
    <n v="2017"/>
  </r>
  <r>
    <x v="20"/>
    <n v="1"/>
    <n v="40"/>
    <n v="3757554.15"/>
    <n v="20951.34"/>
    <n v="19044.2"/>
    <n v="523.7835"/>
    <n v="5.0682436605737277E-3"/>
    <n v="1.0644035562335143E-2"/>
    <n v="2018"/>
  </r>
  <r>
    <x v="20"/>
    <n v="1"/>
    <n v="10"/>
    <n v="2104153.17"/>
    <n v="14138.79"/>
    <n v="9935.64"/>
    <n v="1413.8790000000001"/>
    <n v="4.7219186044331549E-3"/>
    <n v="1.1441386655326048E-2"/>
    <n v="2017"/>
  </r>
  <r>
    <x v="20"/>
    <n v="1"/>
    <n v="11"/>
    <n v="2745813.31"/>
    <n v="17983.5"/>
    <n v="13237.43"/>
    <n v="1634.8636363636363"/>
    <n v="4.8209504818810863E-3"/>
    <n v="1.137037608722204E-2"/>
    <n v="2016"/>
  </r>
  <r>
    <x v="21"/>
    <n v="1"/>
    <n v="45"/>
    <n v="813790.18"/>
    <n v="15282.85"/>
    <n v="658.2"/>
    <n v="339.61888888888888"/>
    <n v="8.0880799028565321E-4"/>
    <n v="1.9588648759561095E-2"/>
    <n v="2018"/>
  </r>
  <r>
    <x v="22"/>
    <n v="1"/>
    <n v="45"/>
    <n v="1346829.13"/>
    <n v="13408.26"/>
    <n v="4592.3"/>
    <n v="297.96133333333336"/>
    <n v="3.4097124109574318E-3"/>
    <n v="1.3365140090190953E-2"/>
    <n v="2016"/>
  </r>
  <r>
    <x v="22"/>
    <n v="1"/>
    <n v="12"/>
    <n v="127179.26"/>
    <n v="3709.58"/>
    <n v="345.82"/>
    <n v="309.13166666666666"/>
    <n v="2.7191540507469536E-3"/>
    <n v="3.1887274701865698E-2"/>
    <n v="2017"/>
  </r>
  <r>
    <x v="22"/>
    <n v="1"/>
    <n v="10"/>
    <n v="335109.73"/>
    <n v="5988.87"/>
    <n v="1027.7"/>
    <n v="598.88699999999994"/>
    <n v="3.0667566710163865E-3"/>
    <n v="2.0938126744335355E-2"/>
    <n v="2018"/>
  </r>
  <r>
    <x v="23"/>
    <n v="1"/>
    <n v="6"/>
    <n v="433727.83"/>
    <n v="5105.76"/>
    <n v="444.93"/>
    <n v="850.96"/>
    <n v="1.0258276486431594E-3"/>
    <n v="1.2797633944771311E-2"/>
    <n v="2016"/>
  </r>
  <r>
    <x v="24"/>
    <n v="1"/>
    <n v="55"/>
    <n v="1450309"/>
    <n v="6868.7"/>
    <n v="6685.83"/>
    <n v="124.88545454545454"/>
    <n v="4.6099348483667965E-3"/>
    <n v="9.3459600678200295E-3"/>
    <n v="2016"/>
  </r>
  <r>
    <x v="25"/>
    <n v="1"/>
    <n v="9"/>
    <n v="461509.95"/>
    <n v="9940.2999999999993"/>
    <n v="2049.61"/>
    <n v="1104.4777777777776"/>
    <n v="4.4410960153730165E-3"/>
    <n v="2.5979743231971487E-2"/>
    <n v="2016"/>
  </r>
  <r>
    <x v="26"/>
    <n v="1"/>
    <n v="7"/>
    <n v="1625825.48"/>
    <n v="17652.64"/>
    <n v="7959"/>
    <n v="2521.8057142857142"/>
    <n v="4.8953593715359905E-3"/>
    <n v="1.575300689714864E-2"/>
    <n v="2016"/>
  </r>
  <r>
    <x v="27"/>
    <m/>
    <m/>
    <m/>
    <m/>
    <m/>
    <m/>
    <m/>
    <m/>
    <m/>
  </r>
  <r>
    <x v="27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CFC70C-3C92-4949-835F-00FAC86A87C8}" name="PivotTable2" cacheId="2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G32" firstHeaderRow="0" firstDataRow="1" firstDataCol="1"/>
  <pivotFields count="10">
    <pivotField axis="axisRow" showAll="0">
      <items count="31">
        <item x="0"/>
        <item x="1"/>
        <item x="2"/>
        <item x="3"/>
        <item x="4"/>
        <item m="1" x="29"/>
        <item x="5"/>
        <item m="1" x="28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dataField="1" showAll="0"/>
    <pivotField dataField="1" showAll="0"/>
    <pivotField dataField="1" showAll="0"/>
    <pivotField showAll="0"/>
    <pivotField showAll="0"/>
    <pivotField dataField="1" showAll="0"/>
    <pivotField dataField="1" showAll="0"/>
    <pivotField dataField="1" showAll="0"/>
    <pivotField showAl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6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 of Count" fld="1" baseField="0" baseItem="0"/>
    <dataField name="Average of Participant Count" fld="2" subtotal="average" baseField="0" baseItem="7" numFmtId="1"/>
    <dataField name="Average of AssetBalance" fld="3" subtotal="average" baseField="0" baseItem="7" numFmtId="164"/>
    <dataField name="Average of Administration Fees" fld="6" subtotal="average" baseField="0" baseItem="7" numFmtId="164"/>
    <dataField name="Average of Investment Expenses2" fld="7" subtotal="average" baseField="0" baseItem="7" numFmtId="10"/>
    <dataField name="Average of All-in Fee" fld="8" subtotal="average" baseField="0" baseItem="0" numFmtId="10"/>
  </dataFields>
  <formats count="8">
    <format dxfId="7">
      <pivotArea outline="0" collapsedLevelsAreSubtotals="1" fieldPosition="0">
        <references count="1">
          <reference field="4294967294" count="1" selected="0">
            <x v="4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5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4">
      <pivotArea dataOnly="0" labelOnly="1" outline="0" fieldPosition="0">
        <references count="1">
          <reference field="4294967294" count="2">
            <x v="2"/>
            <x v="3"/>
          </reference>
        </references>
      </pivotArea>
    </format>
    <format dxfId="3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">
      <pivotArea outline="0" collapsedLevelsAreSubtotals="1" fieldPosition="0">
        <references count="1">
          <reference field="4294967294" count="1" selected="0">
            <x v="5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DC6ED-63DF-464A-92EB-8F61D07CE7DE}">
  <dimension ref="A3:G36"/>
  <sheetViews>
    <sheetView workbookViewId="0">
      <selection activeCell="A34" sqref="A34"/>
    </sheetView>
  </sheetViews>
  <sheetFormatPr defaultRowHeight="14.5" x14ac:dyDescent="0.35"/>
  <cols>
    <col min="1" max="1" width="17.90625" bestFit="1" customWidth="1"/>
    <col min="2" max="2" width="12.1796875" style="20" bestFit="1" customWidth="1"/>
    <col min="3" max="3" width="25.26953125" style="19" bestFit="1" customWidth="1"/>
    <col min="4" max="4" width="21.453125" style="19" bestFit="1" customWidth="1"/>
    <col min="5" max="5" width="27.26953125" style="18" bestFit="1" customWidth="1"/>
    <col min="6" max="6" width="29.36328125" bestFit="1" customWidth="1"/>
    <col min="7" max="7" width="18" style="18" bestFit="1" customWidth="1"/>
  </cols>
  <sheetData>
    <row r="3" spans="1:7" x14ac:dyDescent="0.35">
      <c r="A3" s="15" t="s">
        <v>34</v>
      </c>
      <c r="B3" t="s">
        <v>42</v>
      </c>
      <c r="C3" s="20" t="s">
        <v>37</v>
      </c>
      <c r="D3" s="19" t="s">
        <v>38</v>
      </c>
      <c r="E3" s="19" t="s">
        <v>39</v>
      </c>
      <c r="F3" s="18" t="s">
        <v>40</v>
      </c>
      <c r="G3" s="18" t="s">
        <v>44</v>
      </c>
    </row>
    <row r="4" spans="1:7" x14ac:dyDescent="0.35">
      <c r="A4" s="16" t="s">
        <v>8</v>
      </c>
      <c r="B4" s="17">
        <v>12</v>
      </c>
      <c r="C4" s="20">
        <v>31.333333333333332</v>
      </c>
      <c r="D4" s="19">
        <v>1006704.5783333333</v>
      </c>
      <c r="E4" s="19">
        <v>331.14432548053969</v>
      </c>
      <c r="F4" s="18">
        <v>5.006684428750614E-3</v>
      </c>
      <c r="G4" s="18">
        <v>1.851518446541468E-2</v>
      </c>
    </row>
    <row r="5" spans="1:7" x14ac:dyDescent="0.35">
      <c r="A5" s="16" t="s">
        <v>11</v>
      </c>
      <c r="B5" s="17">
        <v>13</v>
      </c>
      <c r="C5" s="20">
        <v>14.153846153846153</v>
      </c>
      <c r="D5" s="19">
        <v>652170.97461538459</v>
      </c>
      <c r="E5" s="19">
        <v>808.42283769988182</v>
      </c>
      <c r="F5" s="18">
        <v>4.2532110663977604E-3</v>
      </c>
      <c r="G5" s="18">
        <v>1.9726543305633171E-2</v>
      </c>
    </row>
    <row r="6" spans="1:7" x14ac:dyDescent="0.35">
      <c r="A6" s="16" t="s">
        <v>19</v>
      </c>
      <c r="B6" s="17">
        <v>1</v>
      </c>
      <c r="C6" s="20">
        <v>47</v>
      </c>
      <c r="D6" s="19">
        <v>784420.38</v>
      </c>
      <c r="E6" s="19">
        <v>291.9895744680851</v>
      </c>
      <c r="F6" s="18">
        <v>2.9291181853281271E-3</v>
      </c>
      <c r="G6" s="18">
        <v>2.0424214373420537E-2</v>
      </c>
    </row>
    <row r="7" spans="1:7" x14ac:dyDescent="0.35">
      <c r="A7" s="16" t="s">
        <v>14</v>
      </c>
      <c r="B7" s="17">
        <v>4</v>
      </c>
      <c r="C7" s="20">
        <v>20.75</v>
      </c>
      <c r="D7" s="19">
        <v>728548.32750000001</v>
      </c>
      <c r="E7" s="19">
        <v>794.84466666666663</v>
      </c>
      <c r="F7" s="18">
        <v>5.9091173733548516E-3</v>
      </c>
      <c r="G7" s="18">
        <v>2.0482451475514508E-2</v>
      </c>
    </row>
    <row r="8" spans="1:7" x14ac:dyDescent="0.35">
      <c r="A8" s="16" t="s">
        <v>9</v>
      </c>
      <c r="B8" s="17">
        <v>5</v>
      </c>
      <c r="C8" s="20">
        <v>38.4</v>
      </c>
      <c r="D8" s="19">
        <v>2932544.4239999996</v>
      </c>
      <c r="E8" s="19">
        <v>482.69577964545022</v>
      </c>
      <c r="F8" s="18">
        <v>3.7247833821565249E-3</v>
      </c>
      <c r="G8" s="18">
        <v>1.0851992889358805E-2</v>
      </c>
    </row>
    <row r="9" spans="1:7" x14ac:dyDescent="0.35">
      <c r="A9" s="16" t="s">
        <v>18</v>
      </c>
      <c r="B9" s="17">
        <v>1</v>
      </c>
      <c r="C9" s="20">
        <v>11</v>
      </c>
      <c r="D9" s="19">
        <v>180128.97</v>
      </c>
      <c r="E9" s="19">
        <v>318.86363636363637</v>
      </c>
      <c r="F9" s="18">
        <v>4.3862461435270521E-3</v>
      </c>
      <c r="G9" s="18">
        <v>2.3858405452493289E-2</v>
      </c>
    </row>
    <row r="10" spans="1:7" x14ac:dyDescent="0.35">
      <c r="A10" s="16" t="s">
        <v>10</v>
      </c>
      <c r="B10" s="17">
        <v>1</v>
      </c>
      <c r="C10" s="20">
        <v>20</v>
      </c>
      <c r="D10" s="19">
        <v>1200251.33</v>
      </c>
      <c r="E10" s="19">
        <v>1182.5125</v>
      </c>
      <c r="F10" s="18">
        <v>3.5653615980579664E-3</v>
      </c>
      <c r="G10" s="18">
        <v>2.3269776339260546E-2</v>
      </c>
    </row>
    <row r="11" spans="1:7" x14ac:dyDescent="0.35">
      <c r="A11" s="16" t="s">
        <v>6</v>
      </c>
      <c r="B11" s="17">
        <v>16</v>
      </c>
      <c r="C11" s="20">
        <v>30.0625</v>
      </c>
      <c r="D11" s="19">
        <v>1076512.585</v>
      </c>
      <c r="E11" s="19">
        <v>655.56343463063763</v>
      </c>
      <c r="F11" s="18">
        <v>3.5774505945770675E-3</v>
      </c>
      <c r="G11" s="18">
        <v>1.9843949536925819E-2</v>
      </c>
    </row>
    <row r="12" spans="1:7" x14ac:dyDescent="0.35">
      <c r="A12" s="16" t="s">
        <v>16</v>
      </c>
      <c r="B12" s="17">
        <v>4</v>
      </c>
      <c r="C12" s="20">
        <v>23</v>
      </c>
      <c r="D12" s="19">
        <v>879630.755</v>
      </c>
      <c r="E12" s="19">
        <v>631.04518797348487</v>
      </c>
      <c r="F12" s="18">
        <v>5.9339798792903157E-3</v>
      </c>
      <c r="G12" s="18">
        <v>3.3662984213700738E-2</v>
      </c>
    </row>
    <row r="13" spans="1:7" x14ac:dyDescent="0.35">
      <c r="A13" s="16" t="s">
        <v>22</v>
      </c>
      <c r="B13" s="17">
        <v>1</v>
      </c>
      <c r="C13" s="20">
        <v>4</v>
      </c>
      <c r="D13" s="19">
        <v>305221.88</v>
      </c>
      <c r="E13" s="19">
        <v>1327.5</v>
      </c>
      <c r="F13" s="18">
        <v>7.3417737941985023E-3</v>
      </c>
      <c r="G13" s="18">
        <v>2.4738953839089122E-2</v>
      </c>
    </row>
    <row r="14" spans="1:7" x14ac:dyDescent="0.35">
      <c r="A14" s="16" t="s">
        <v>17</v>
      </c>
      <c r="B14" s="17">
        <v>1</v>
      </c>
      <c r="C14" s="20">
        <v>8</v>
      </c>
      <c r="D14" s="19">
        <v>1011155.82</v>
      </c>
      <c r="E14" s="19">
        <v>692.47749999999996</v>
      </c>
      <c r="F14" s="18">
        <v>4.5114609536638971E-3</v>
      </c>
      <c r="G14" s="18">
        <v>9.9901615559113335E-3</v>
      </c>
    </row>
    <row r="15" spans="1:7" x14ac:dyDescent="0.35">
      <c r="A15" s="16" t="s">
        <v>15</v>
      </c>
      <c r="B15" s="17">
        <v>1</v>
      </c>
      <c r="C15" s="20">
        <v>28</v>
      </c>
      <c r="D15" s="19">
        <v>482664.59</v>
      </c>
      <c r="E15" s="19">
        <v>285.85035714285715</v>
      </c>
      <c r="F15" s="18">
        <v>3.0708074110014989E-3</v>
      </c>
      <c r="G15" s="18">
        <v>1.9653358038964491E-2</v>
      </c>
    </row>
    <row r="16" spans="1:7" x14ac:dyDescent="0.35">
      <c r="A16" s="16" t="s">
        <v>23</v>
      </c>
      <c r="B16" s="17">
        <v>1</v>
      </c>
      <c r="C16" s="20">
        <v>8</v>
      </c>
      <c r="D16" s="19">
        <v>316534.69</v>
      </c>
      <c r="E16" s="19">
        <v>928.58249999999998</v>
      </c>
      <c r="F16" s="18">
        <v>5.2783156247424258E-3</v>
      </c>
      <c r="G16" s="18">
        <v>2.8747022956630758E-2</v>
      </c>
    </row>
    <row r="17" spans="1:7" x14ac:dyDescent="0.35">
      <c r="A17" s="16" t="s">
        <v>13</v>
      </c>
      <c r="B17" s="17">
        <v>4</v>
      </c>
      <c r="C17" s="20">
        <v>28.5</v>
      </c>
      <c r="D17" s="19">
        <v>719073.86</v>
      </c>
      <c r="E17" s="19">
        <v>482.43461508057158</v>
      </c>
      <c r="F17" s="18">
        <v>5.5761581084680838E-3</v>
      </c>
      <c r="G17" s="18">
        <v>2.735998257409672E-2</v>
      </c>
    </row>
    <row r="18" spans="1:7" x14ac:dyDescent="0.35">
      <c r="A18" s="16" t="s">
        <v>24</v>
      </c>
      <c r="B18" s="17">
        <v>2</v>
      </c>
      <c r="C18" s="20">
        <v>61</v>
      </c>
      <c r="D18" s="19">
        <v>2813945.03</v>
      </c>
      <c r="E18" s="19">
        <v>425.00622411347518</v>
      </c>
      <c r="F18" s="18">
        <v>4.0793557900728021E-3</v>
      </c>
      <c r="G18" s="18">
        <v>1.4069458038901628E-2</v>
      </c>
    </row>
    <row r="19" spans="1:7" x14ac:dyDescent="0.35">
      <c r="A19" s="16" t="s">
        <v>25</v>
      </c>
      <c r="B19" s="17">
        <v>5</v>
      </c>
      <c r="C19" s="20">
        <v>10.199999999999999</v>
      </c>
      <c r="D19" s="19">
        <v>529411.24199999997</v>
      </c>
      <c r="E19" s="19">
        <v>464.10815555555553</v>
      </c>
      <c r="F19" s="18">
        <v>6.9827648619923731E-3</v>
      </c>
      <c r="G19" s="18">
        <v>2.042691118209114E-2</v>
      </c>
    </row>
    <row r="20" spans="1:7" x14ac:dyDescent="0.35">
      <c r="A20" s="16" t="s">
        <v>5</v>
      </c>
      <c r="B20" s="17">
        <v>14</v>
      </c>
      <c r="C20" s="20">
        <v>14.857142857142858</v>
      </c>
      <c r="D20" s="19">
        <v>664472.08571428561</v>
      </c>
      <c r="E20" s="19">
        <v>459.91540958286879</v>
      </c>
      <c r="F20" s="18">
        <v>5.4726940620023036E-3</v>
      </c>
      <c r="G20" s="18">
        <v>3.0958259685409578E-2</v>
      </c>
    </row>
    <row r="21" spans="1:7" x14ac:dyDescent="0.35">
      <c r="A21" s="16" t="s">
        <v>26</v>
      </c>
      <c r="B21" s="17">
        <v>1</v>
      </c>
      <c r="C21" s="20">
        <v>18</v>
      </c>
      <c r="D21" s="19">
        <v>1124832.17</v>
      </c>
      <c r="E21" s="19">
        <v>609.59333333333336</v>
      </c>
      <c r="F21" s="18">
        <v>1.1312709877421092E-3</v>
      </c>
      <c r="G21" s="18">
        <v>1.0886219585984992E-2</v>
      </c>
    </row>
    <row r="22" spans="1:7" x14ac:dyDescent="0.35">
      <c r="A22" s="16" t="s">
        <v>20</v>
      </c>
      <c r="B22" s="17">
        <v>1</v>
      </c>
      <c r="C22" s="20">
        <v>30</v>
      </c>
      <c r="D22" s="19">
        <v>3117904.03</v>
      </c>
      <c r="E22" s="19">
        <v>607.99866666666662</v>
      </c>
      <c r="F22" s="18">
        <v>3.4861977454771114E-3</v>
      </c>
      <c r="G22" s="18">
        <v>9.336268762576377E-3</v>
      </c>
    </row>
    <row r="23" spans="1:7" x14ac:dyDescent="0.35">
      <c r="A23" s="16" t="s">
        <v>27</v>
      </c>
      <c r="B23" s="17">
        <v>1</v>
      </c>
      <c r="C23" s="20">
        <v>6</v>
      </c>
      <c r="D23" s="19">
        <v>439754.34</v>
      </c>
      <c r="E23" s="19">
        <v>458.75</v>
      </c>
      <c r="F23" s="18">
        <v>3.3464820381306527E-3</v>
      </c>
      <c r="G23" s="18">
        <v>9.6056584683166506E-3</v>
      </c>
    </row>
    <row r="24" spans="1:7" x14ac:dyDescent="0.35">
      <c r="A24" s="16" t="s">
        <v>7</v>
      </c>
      <c r="B24" s="17">
        <v>5</v>
      </c>
      <c r="C24" s="20">
        <v>36.200000000000003</v>
      </c>
      <c r="D24" s="19">
        <v>2194007.5920000002</v>
      </c>
      <c r="E24" s="19">
        <v>822.6167929870129</v>
      </c>
      <c r="F24" s="18">
        <v>4.6119279199944175E-3</v>
      </c>
      <c r="G24" s="18">
        <v>1.4946885201235469E-2</v>
      </c>
    </row>
    <row r="25" spans="1:7" x14ac:dyDescent="0.35">
      <c r="A25" s="16" t="s">
        <v>12</v>
      </c>
      <c r="B25" s="17">
        <v>1</v>
      </c>
      <c r="C25" s="20">
        <v>45</v>
      </c>
      <c r="D25" s="19">
        <v>813790.18</v>
      </c>
      <c r="E25" s="19">
        <v>339.61888888888888</v>
      </c>
      <c r="F25" s="18">
        <v>8.0880799028565321E-4</v>
      </c>
      <c r="G25" s="18">
        <v>1.9588648759561095E-2</v>
      </c>
    </row>
    <row r="26" spans="1:7" x14ac:dyDescent="0.35">
      <c r="A26" s="16" t="s">
        <v>21</v>
      </c>
      <c r="B26" s="17">
        <v>3</v>
      </c>
      <c r="C26" s="20">
        <v>22.333333333333332</v>
      </c>
      <c r="D26" s="19">
        <v>603039.37333333329</v>
      </c>
      <c r="E26" s="19">
        <v>401.99333333333334</v>
      </c>
      <c r="F26" s="18">
        <v>3.065207710906924E-3</v>
      </c>
      <c r="G26" s="18">
        <v>2.2063513845464001E-2</v>
      </c>
    </row>
    <row r="27" spans="1:7" x14ac:dyDescent="0.35">
      <c r="A27" s="16" t="s">
        <v>28</v>
      </c>
      <c r="B27" s="17">
        <v>1</v>
      </c>
      <c r="C27" s="20">
        <v>6</v>
      </c>
      <c r="D27" s="19">
        <v>433727.83</v>
      </c>
      <c r="E27" s="19">
        <v>850.96</v>
      </c>
      <c r="F27" s="18">
        <v>1.0258276486431594E-3</v>
      </c>
      <c r="G27" s="18">
        <v>1.2797633944771311E-2</v>
      </c>
    </row>
    <row r="28" spans="1:7" x14ac:dyDescent="0.35">
      <c r="A28" s="16" t="s">
        <v>29</v>
      </c>
      <c r="B28" s="17">
        <v>1</v>
      </c>
      <c r="C28" s="20">
        <v>55</v>
      </c>
      <c r="D28" s="19">
        <v>1450309</v>
      </c>
      <c r="E28" s="19">
        <v>124.88545454545454</v>
      </c>
      <c r="F28" s="18">
        <v>4.6099348483667965E-3</v>
      </c>
      <c r="G28" s="18">
        <v>9.3459600678200295E-3</v>
      </c>
    </row>
    <row r="29" spans="1:7" x14ac:dyDescent="0.35">
      <c r="A29" s="16" t="s">
        <v>30</v>
      </c>
      <c r="B29" s="17">
        <v>1</v>
      </c>
      <c r="C29" s="20">
        <v>9</v>
      </c>
      <c r="D29" s="19">
        <v>461509.95</v>
      </c>
      <c r="E29" s="19">
        <v>1104.4777777777776</v>
      </c>
      <c r="F29" s="18">
        <v>4.4410960153730165E-3</v>
      </c>
      <c r="G29" s="18">
        <v>2.5979743231971487E-2</v>
      </c>
    </row>
    <row r="30" spans="1:7" x14ac:dyDescent="0.35">
      <c r="A30" s="16" t="s">
        <v>31</v>
      </c>
      <c r="B30" s="17">
        <v>1</v>
      </c>
      <c r="C30" s="20">
        <v>7</v>
      </c>
      <c r="D30" s="19">
        <v>1625825.48</v>
      </c>
      <c r="E30" s="19">
        <v>2521.8057142857142</v>
      </c>
      <c r="F30" s="18">
        <v>4.8953593715359905E-3</v>
      </c>
      <c r="G30" s="18">
        <v>1.575300689714864E-2</v>
      </c>
    </row>
    <row r="31" spans="1:7" x14ac:dyDescent="0.35">
      <c r="A31" s="16" t="s">
        <v>36</v>
      </c>
      <c r="B31" s="17"/>
      <c r="C31" s="20"/>
      <c r="E31" s="19"/>
      <c r="F31" s="18"/>
    </row>
    <row r="32" spans="1:7" x14ac:dyDescent="0.35">
      <c r="A32" s="16" t="s">
        <v>35</v>
      </c>
      <c r="B32" s="17">
        <v>102</v>
      </c>
      <c r="C32" s="20">
        <v>24.049019607843139</v>
      </c>
      <c r="D32" s="19">
        <v>1037836.8142156869</v>
      </c>
      <c r="E32" s="19">
        <v>603.85607211409456</v>
      </c>
      <c r="F32" s="18">
        <v>4.5851537325838597E-3</v>
      </c>
      <c r="G32" s="18">
        <v>2.1029423667152398E-2</v>
      </c>
    </row>
    <row r="33" spans="2:7" x14ac:dyDescent="0.35">
      <c r="B33"/>
      <c r="C33"/>
      <c r="D33"/>
      <c r="E33"/>
      <c r="G33"/>
    </row>
    <row r="34" spans="2:7" x14ac:dyDescent="0.35">
      <c r="B34"/>
      <c r="C34"/>
      <c r="D34"/>
      <c r="E34" s="21"/>
    </row>
    <row r="35" spans="2:7" x14ac:dyDescent="0.35">
      <c r="E35" s="21"/>
    </row>
    <row r="36" spans="2:7" x14ac:dyDescent="0.35">
      <c r="E36" s="21"/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2ABDB-18E3-4565-9BC6-B456CA08ABBC}">
  <dimension ref="A1:K103"/>
  <sheetViews>
    <sheetView tabSelected="1" workbookViewId="0">
      <selection activeCell="D26" sqref="D26"/>
    </sheetView>
  </sheetViews>
  <sheetFormatPr defaultColWidth="9.1796875" defaultRowHeight="14.5" x14ac:dyDescent="0.35"/>
  <cols>
    <col min="1" max="1" width="32.81640625" style="6" bestFit="1" customWidth="1"/>
    <col min="2" max="2" width="5.81640625" style="6" bestFit="1" customWidth="1"/>
    <col min="3" max="3" width="16.54296875" style="7" bestFit="1" customWidth="1"/>
    <col min="4" max="4" width="14.54296875" style="8" bestFit="1" customWidth="1"/>
    <col min="5" max="5" width="24.26953125" style="8" bestFit="1" customWidth="1"/>
    <col min="6" max="6" width="18.54296875" style="8" bestFit="1" customWidth="1"/>
    <col min="7" max="7" width="17.54296875" style="8" bestFit="1" customWidth="1"/>
    <col min="8" max="8" width="18.54296875" style="9" bestFit="1" customWidth="1"/>
    <col min="9" max="9" width="18.54296875" style="9" customWidth="1"/>
    <col min="10" max="10" width="20.6328125" style="7" bestFit="1" customWidth="1"/>
    <col min="11" max="16384" width="9.1796875" style="6"/>
  </cols>
  <sheetData>
    <row r="1" spans="1:11" s="5" customFormat="1" ht="15" thickBot="1" x14ac:dyDescent="0.4">
      <c r="A1" s="1" t="s">
        <v>0</v>
      </c>
      <c r="B1" s="1" t="s">
        <v>41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32</v>
      </c>
      <c r="H1" s="4" t="s">
        <v>4</v>
      </c>
      <c r="I1" s="4" t="s">
        <v>43</v>
      </c>
      <c r="J1" s="10" t="s">
        <v>33</v>
      </c>
    </row>
    <row r="2" spans="1:11" x14ac:dyDescent="0.35">
      <c r="A2" s="6" t="s">
        <v>8</v>
      </c>
      <c r="B2" s="6">
        <v>1</v>
      </c>
      <c r="C2" s="7">
        <v>53</v>
      </c>
      <c r="D2" s="8">
        <v>569127.59</v>
      </c>
      <c r="E2" s="8">
        <f>4039.94+4662</f>
        <v>8701.94</v>
      </c>
      <c r="F2" s="8">
        <v>3102.88</v>
      </c>
      <c r="G2" s="8">
        <f>E2/C2</f>
        <v>164.18754716981132</v>
      </c>
      <c r="H2" s="9">
        <f>F2/D2</f>
        <v>5.4519936381928003E-3</v>
      </c>
      <c r="I2" s="9">
        <f>(E2+F2)/D2</f>
        <v>2.0741957001241144E-2</v>
      </c>
      <c r="J2" s="7">
        <v>2016</v>
      </c>
    </row>
    <row r="3" spans="1:11" x14ac:dyDescent="0.35">
      <c r="A3" s="6" t="s">
        <v>8</v>
      </c>
      <c r="B3" s="6">
        <v>1</v>
      </c>
      <c r="C3" s="7">
        <v>19</v>
      </c>
      <c r="D3" s="8">
        <v>299302.96999999997</v>
      </c>
      <c r="E3" s="8">
        <v>4055.51</v>
      </c>
      <c r="F3" s="8">
        <v>1841.3</v>
      </c>
      <c r="G3" s="8">
        <f>E3/C3</f>
        <v>213.44789473684213</v>
      </c>
      <c r="H3" s="9">
        <f>F3/D3</f>
        <v>6.1519603363775514E-3</v>
      </c>
      <c r="I3" s="9">
        <f>(E3+F3)/D3</f>
        <v>1.9701809173494005E-2</v>
      </c>
      <c r="J3" s="7">
        <v>2018</v>
      </c>
    </row>
    <row r="4" spans="1:11" x14ac:dyDescent="0.35">
      <c r="A4" s="6" t="s">
        <v>8</v>
      </c>
      <c r="B4" s="6">
        <v>1</v>
      </c>
      <c r="C4" s="7">
        <v>16</v>
      </c>
      <c r="D4" s="8">
        <v>111765.88</v>
      </c>
      <c r="E4" s="8">
        <v>3853.41</v>
      </c>
      <c r="F4" s="8">
        <v>583.11</v>
      </c>
      <c r="G4" s="8">
        <f>E4/C4</f>
        <v>240.83812499999999</v>
      </c>
      <c r="H4" s="9">
        <f>F4/D4</f>
        <v>5.2172451914663043E-3</v>
      </c>
      <c r="I4" s="9">
        <f>(E4+F4)/D4</f>
        <v>3.969476194344821E-2</v>
      </c>
      <c r="J4" s="7">
        <v>2016</v>
      </c>
    </row>
    <row r="5" spans="1:11" x14ac:dyDescent="0.35">
      <c r="A5" s="6" t="s">
        <v>8</v>
      </c>
      <c r="B5" s="6">
        <v>1</v>
      </c>
      <c r="C5" s="7">
        <v>40</v>
      </c>
      <c r="D5" s="8">
        <v>935196.65</v>
      </c>
      <c r="E5" s="8">
        <v>10102.66</v>
      </c>
      <c r="F5" s="8">
        <v>3990.07</v>
      </c>
      <c r="G5" s="8">
        <f>E5/C5</f>
        <v>252.56649999999999</v>
      </c>
      <c r="H5" s="9">
        <f>F5/D5</f>
        <v>4.266557199493818E-3</v>
      </c>
      <c r="I5" s="9">
        <f>(E5+F5)/D5</f>
        <v>1.5069269121098754E-2</v>
      </c>
      <c r="J5" s="7">
        <v>2017</v>
      </c>
    </row>
    <row r="6" spans="1:11" x14ac:dyDescent="0.35">
      <c r="A6" s="6" t="s">
        <v>8</v>
      </c>
      <c r="B6" s="6">
        <v>1</v>
      </c>
      <c r="C6" s="7">
        <v>38</v>
      </c>
      <c r="D6" s="8">
        <v>1252479.1599999999</v>
      </c>
      <c r="E6" s="8">
        <v>10641.98</v>
      </c>
      <c r="F6" s="8">
        <v>5036.8100000000004</v>
      </c>
      <c r="G6" s="8">
        <f>E6/C6</f>
        <v>280.0521052631579</v>
      </c>
      <c r="H6" s="9">
        <f>F6/D6</f>
        <v>4.0214721017793227E-3</v>
      </c>
      <c r="I6" s="9">
        <f>(E6+F6)/D6</f>
        <v>1.2518204294912181E-2</v>
      </c>
      <c r="J6" s="7">
        <v>2017</v>
      </c>
    </row>
    <row r="7" spans="1:11" x14ac:dyDescent="0.35">
      <c r="A7" s="6" t="s">
        <v>8</v>
      </c>
      <c r="B7" s="6">
        <v>1</v>
      </c>
      <c r="C7" s="7">
        <v>21</v>
      </c>
      <c r="D7" s="8">
        <v>491933.22</v>
      </c>
      <c r="E7" s="8">
        <v>6386.12</v>
      </c>
      <c r="F7" s="8">
        <v>2446.59</v>
      </c>
      <c r="G7" s="8">
        <f>E7/C7</f>
        <v>304.10095238095238</v>
      </c>
      <c r="H7" s="9">
        <f>F7/D7</f>
        <v>4.9734189530847303E-3</v>
      </c>
      <c r="I7" s="9">
        <f>(E7+F7)/D7</f>
        <v>1.7955099677960353E-2</v>
      </c>
      <c r="J7" s="7">
        <v>2018</v>
      </c>
    </row>
    <row r="8" spans="1:11" x14ac:dyDescent="0.35">
      <c r="A8" s="6" t="s">
        <v>8</v>
      </c>
      <c r="B8" s="6">
        <v>1</v>
      </c>
      <c r="C8" s="7">
        <v>60</v>
      </c>
      <c r="D8" s="8">
        <v>2385077.77</v>
      </c>
      <c r="E8" s="8">
        <v>19464.98</v>
      </c>
      <c r="F8" s="8">
        <v>9941.8799999999992</v>
      </c>
      <c r="G8" s="8">
        <f>E8/C8</f>
        <v>324.41633333333334</v>
      </c>
      <c r="H8" s="9">
        <f>F8/D8</f>
        <v>4.1683672226755101E-3</v>
      </c>
      <c r="I8" s="9">
        <f>(E8+F8)/D8</f>
        <v>1.2329518294910777E-2</v>
      </c>
      <c r="J8" s="7">
        <v>2018</v>
      </c>
    </row>
    <row r="9" spans="1:11" x14ac:dyDescent="0.35">
      <c r="A9" s="6" t="s">
        <v>8</v>
      </c>
      <c r="B9" s="6">
        <v>1</v>
      </c>
      <c r="C9" s="7">
        <v>27</v>
      </c>
      <c r="D9" s="8">
        <v>639868.56999999995</v>
      </c>
      <c r="E9" s="8">
        <v>9648</v>
      </c>
      <c r="F9" s="8">
        <v>1061.8399999999999</v>
      </c>
      <c r="G9" s="8">
        <f>E9/C9</f>
        <v>357.33333333333331</v>
      </c>
      <c r="H9" s="9">
        <f>F9/D9</f>
        <v>1.6594657868568229E-3</v>
      </c>
      <c r="I9" s="9">
        <f>(E9+F9)/D9</f>
        <v>1.6737562215315561E-2</v>
      </c>
      <c r="J9" s="7">
        <v>2016</v>
      </c>
    </row>
    <row r="10" spans="1:11" x14ac:dyDescent="0.35">
      <c r="A10" s="13" t="s">
        <v>8</v>
      </c>
      <c r="B10" s="6">
        <v>1</v>
      </c>
      <c r="C10" s="7">
        <v>49</v>
      </c>
      <c r="D10" s="8">
        <v>2202561.09</v>
      </c>
      <c r="E10" s="8">
        <v>17755.25</v>
      </c>
      <c r="F10" s="8">
        <v>11886.02</v>
      </c>
      <c r="G10" s="8">
        <f>E10/C10</f>
        <v>362.35204081632651</v>
      </c>
      <c r="H10" s="9">
        <f>F10/D10</f>
        <v>5.3964541796205079E-3</v>
      </c>
      <c r="I10" s="9">
        <f>(E10+F10)/D10</f>
        <v>1.3457638080767151E-2</v>
      </c>
      <c r="J10" s="7">
        <v>2016</v>
      </c>
      <c r="K10" s="13"/>
    </row>
    <row r="11" spans="1:11" x14ac:dyDescent="0.35">
      <c r="A11" s="6" t="s">
        <v>8</v>
      </c>
      <c r="B11" s="6">
        <v>1</v>
      </c>
      <c r="C11" s="7">
        <v>8</v>
      </c>
      <c r="D11" s="8">
        <v>163000.45000000001</v>
      </c>
      <c r="E11" s="8">
        <v>2926.8</v>
      </c>
      <c r="F11" s="8">
        <v>1086.98</v>
      </c>
      <c r="G11" s="8">
        <f>E11/C11</f>
        <v>365.85</v>
      </c>
      <c r="H11" s="9">
        <f>F11/D11</f>
        <v>6.6685705468911283E-3</v>
      </c>
      <c r="I11" s="9">
        <f>(E11+F11)/D11</f>
        <v>2.4624349196581973E-2</v>
      </c>
      <c r="J11" s="7">
        <v>2017</v>
      </c>
    </row>
    <row r="12" spans="1:11" x14ac:dyDescent="0.35">
      <c r="A12" s="6" t="s">
        <v>8</v>
      </c>
      <c r="B12" s="6">
        <v>1</v>
      </c>
      <c r="C12" s="7">
        <v>31</v>
      </c>
      <c r="D12" s="8">
        <v>2203082.71</v>
      </c>
      <c r="E12" s="8">
        <f>13428.8+3048.96</f>
        <v>16477.759999999998</v>
      </c>
      <c r="F12" s="8">
        <v>12837.96</v>
      </c>
      <c r="G12" s="8">
        <f>E12/C12</f>
        <v>531.54064516129029</v>
      </c>
      <c r="H12" s="9">
        <f>F12/D12</f>
        <v>5.8272710060894625E-3</v>
      </c>
      <c r="I12" s="9">
        <f>(E12+F12)/D12</f>
        <v>1.330668152717698E-2</v>
      </c>
      <c r="J12" s="7">
        <v>2016</v>
      </c>
    </row>
    <row r="13" spans="1:11" x14ac:dyDescent="0.35">
      <c r="A13" s="6" t="s">
        <v>8</v>
      </c>
      <c r="B13" s="6">
        <v>1</v>
      </c>
      <c r="C13" s="7">
        <v>14</v>
      </c>
      <c r="D13" s="8">
        <v>827058.88</v>
      </c>
      <c r="E13" s="8">
        <f>4463.65+3615</f>
        <v>8078.65</v>
      </c>
      <c r="F13" s="8">
        <v>5191.8100000000004</v>
      </c>
      <c r="G13" s="8">
        <f>E13/C13</f>
        <v>577.04642857142858</v>
      </c>
      <c r="H13" s="9">
        <f>F13/D13</f>
        <v>6.2774369824794103E-3</v>
      </c>
      <c r="I13" s="9">
        <f>(E13+F13)/D13</f>
        <v>1.6045363058069095E-2</v>
      </c>
      <c r="J13" s="7">
        <v>2016</v>
      </c>
    </row>
    <row r="14" spans="1:11" x14ac:dyDescent="0.35">
      <c r="A14" s="6" t="s">
        <v>11</v>
      </c>
      <c r="B14" s="6">
        <v>1</v>
      </c>
      <c r="C14" s="7">
        <v>22</v>
      </c>
      <c r="D14" s="11">
        <v>445019.32</v>
      </c>
      <c r="E14" s="8">
        <v>3814.33</v>
      </c>
      <c r="F14" s="8">
        <v>2790.69</v>
      </c>
      <c r="G14" s="8">
        <f>E14/C14</f>
        <v>173.37863636363636</v>
      </c>
      <c r="H14" s="9">
        <f>F14/D14</f>
        <v>6.2709412256528544E-3</v>
      </c>
      <c r="I14" s="9">
        <f>(E14+F14)/D14</f>
        <v>1.4842097192544361E-2</v>
      </c>
      <c r="J14" s="7">
        <v>2017</v>
      </c>
    </row>
    <row r="15" spans="1:11" x14ac:dyDescent="0.35">
      <c r="A15" s="6" t="s">
        <v>11</v>
      </c>
      <c r="B15" s="6">
        <v>1</v>
      </c>
      <c r="C15" s="7">
        <v>51</v>
      </c>
      <c r="D15" s="11">
        <v>906554.47</v>
      </c>
      <c r="E15" s="8">
        <f>7861.27+2525</f>
        <v>10386.27</v>
      </c>
      <c r="F15" s="8">
        <v>3296.8</v>
      </c>
      <c r="G15" s="8">
        <f>E15/C15</f>
        <v>203.65235294117647</v>
      </c>
      <c r="H15" s="9">
        <f>F15/D15</f>
        <v>3.6366264897463915E-3</v>
      </c>
      <c r="I15" s="9">
        <f>(E15+F15)/D15</f>
        <v>1.5093489087313198E-2</v>
      </c>
      <c r="J15" s="7">
        <v>2016</v>
      </c>
    </row>
    <row r="16" spans="1:11" x14ac:dyDescent="0.35">
      <c r="A16" s="6" t="s">
        <v>11</v>
      </c>
      <c r="B16" s="6">
        <v>1</v>
      </c>
      <c r="C16" s="7">
        <v>35</v>
      </c>
      <c r="D16" s="8">
        <v>625422.27</v>
      </c>
      <c r="E16" s="8">
        <v>7979.64</v>
      </c>
      <c r="F16" s="8">
        <v>2606.6</v>
      </c>
      <c r="G16" s="8">
        <f>E16/C16</f>
        <v>227.98971428571429</v>
      </c>
      <c r="H16" s="9">
        <f>F16/D16</f>
        <v>4.1677441386920866E-3</v>
      </c>
      <c r="I16" s="9">
        <f>(E16+F16)/D16</f>
        <v>1.6926547882600982E-2</v>
      </c>
      <c r="J16" s="7">
        <v>2016</v>
      </c>
    </row>
    <row r="17" spans="1:10" x14ac:dyDescent="0.35">
      <c r="A17" s="6" t="s">
        <v>11</v>
      </c>
      <c r="B17" s="6">
        <v>1</v>
      </c>
      <c r="C17" s="7">
        <v>15</v>
      </c>
      <c r="D17" s="11">
        <v>359406.58</v>
      </c>
      <c r="E17" s="8">
        <f>3639.66+800</f>
        <v>4439.66</v>
      </c>
      <c r="F17" s="8">
        <v>1825.38</v>
      </c>
      <c r="G17" s="8">
        <f>E17/C17</f>
        <v>295.97733333333332</v>
      </c>
      <c r="H17" s="9">
        <f>F17/D17</f>
        <v>5.0788719561005256E-3</v>
      </c>
      <c r="I17" s="9">
        <f>(E17+F17)/D17</f>
        <v>1.7431622982528587E-2</v>
      </c>
      <c r="J17" s="7">
        <v>2016</v>
      </c>
    </row>
    <row r="18" spans="1:10" x14ac:dyDescent="0.35">
      <c r="A18" s="6" t="s">
        <v>11</v>
      </c>
      <c r="B18" s="6">
        <v>1</v>
      </c>
      <c r="C18" s="7">
        <v>10</v>
      </c>
      <c r="D18" s="8">
        <v>209580</v>
      </c>
      <c r="E18" s="8">
        <v>4755.38</v>
      </c>
      <c r="F18" s="8">
        <v>727.84</v>
      </c>
      <c r="G18" s="8">
        <f>E18/C18</f>
        <v>475.53800000000001</v>
      </c>
      <c r="H18" s="9">
        <f>F18/D18</f>
        <v>3.4728504628304228E-3</v>
      </c>
      <c r="I18" s="9">
        <f>(E18+F18)/D18</f>
        <v>2.6162897223017463E-2</v>
      </c>
      <c r="J18" s="7">
        <v>2018</v>
      </c>
    </row>
    <row r="19" spans="1:10" x14ac:dyDescent="0.35">
      <c r="A19" s="6" t="s">
        <v>11</v>
      </c>
      <c r="B19" s="6">
        <v>1</v>
      </c>
      <c r="C19" s="7">
        <v>7</v>
      </c>
      <c r="D19" s="8">
        <v>80629.429999999993</v>
      </c>
      <c r="E19" s="8">
        <v>3614.42</v>
      </c>
      <c r="F19" s="8">
        <v>266.77999999999997</v>
      </c>
      <c r="G19" s="8">
        <f>E19/C19</f>
        <v>516.34571428571428</v>
      </c>
      <c r="H19" s="9">
        <f>F19/D19</f>
        <v>3.3087174248906384E-3</v>
      </c>
      <c r="I19" s="9">
        <f>(E19+F19)/D19</f>
        <v>4.8136269845886301E-2</v>
      </c>
      <c r="J19" s="7">
        <v>2018</v>
      </c>
    </row>
    <row r="20" spans="1:10" x14ac:dyDescent="0.35">
      <c r="A20" s="6" t="s">
        <v>11</v>
      </c>
      <c r="B20" s="6">
        <v>1</v>
      </c>
      <c r="C20" s="7">
        <v>8</v>
      </c>
      <c r="D20" s="11">
        <v>275951.83</v>
      </c>
      <c r="E20" s="8">
        <v>5039.57</v>
      </c>
      <c r="F20" s="8">
        <v>1321.57</v>
      </c>
      <c r="G20" s="8">
        <f>E20/C20</f>
        <v>629.94624999999996</v>
      </c>
      <c r="H20" s="9">
        <f>F20/D20</f>
        <v>4.7891329439634445E-3</v>
      </c>
      <c r="I20" s="9">
        <f>(E20+F20)/D20</f>
        <v>2.3051631873577352E-2</v>
      </c>
      <c r="J20" s="7">
        <v>2016</v>
      </c>
    </row>
    <row r="21" spans="1:10" x14ac:dyDescent="0.35">
      <c r="A21" s="6" t="s">
        <v>11</v>
      </c>
      <c r="B21" s="6">
        <v>1</v>
      </c>
      <c r="C21" s="7">
        <v>6</v>
      </c>
      <c r="D21" s="11">
        <v>282124.12</v>
      </c>
      <c r="E21" s="8">
        <f>2651.64+1500</f>
        <v>4151.6399999999994</v>
      </c>
      <c r="F21" s="8">
        <v>1255.52</v>
      </c>
      <c r="G21" s="8">
        <f>E21/C21</f>
        <v>691.93999999999994</v>
      </c>
      <c r="H21" s="9">
        <f>F21/D21</f>
        <v>4.450239844788882E-3</v>
      </c>
      <c r="I21" s="9">
        <f>(E21+F21)/D21</f>
        <v>1.9165890530735197E-2</v>
      </c>
      <c r="J21" s="7">
        <v>2016</v>
      </c>
    </row>
    <row r="22" spans="1:10" x14ac:dyDescent="0.35">
      <c r="A22" s="6" t="s">
        <v>11</v>
      </c>
      <c r="B22" s="6">
        <v>1</v>
      </c>
      <c r="C22" s="7">
        <v>10</v>
      </c>
      <c r="D22" s="8">
        <v>517949</v>
      </c>
      <c r="E22" s="8">
        <v>6997.44</v>
      </c>
      <c r="F22" s="8">
        <v>2074.3000000000002</v>
      </c>
      <c r="G22" s="8">
        <f>E22/C22</f>
        <v>699.74399999999991</v>
      </c>
      <c r="H22" s="9">
        <f>F22/D22</f>
        <v>4.0048344528129222E-3</v>
      </c>
      <c r="I22" s="9">
        <f>(E22+F22)/D22</f>
        <v>1.7514736006826927E-2</v>
      </c>
      <c r="J22" s="7">
        <v>2018</v>
      </c>
    </row>
    <row r="23" spans="1:10" x14ac:dyDescent="0.35">
      <c r="A23" s="6" t="s">
        <v>11</v>
      </c>
      <c r="B23" s="6">
        <v>1</v>
      </c>
      <c r="C23" s="7">
        <v>3</v>
      </c>
      <c r="D23" s="11">
        <v>217252.97</v>
      </c>
      <c r="E23" s="8">
        <v>3072.58</v>
      </c>
      <c r="F23" s="8">
        <v>710.83</v>
      </c>
      <c r="G23" s="8">
        <f>E23/C23</f>
        <v>1024.1933333333334</v>
      </c>
      <c r="H23" s="9">
        <f>F23/D23</f>
        <v>3.2719000343240418E-3</v>
      </c>
      <c r="I23" s="9">
        <f>(E23+F23)/D23</f>
        <v>1.7414767678434959E-2</v>
      </c>
      <c r="J23" s="7">
        <v>2017</v>
      </c>
    </row>
    <row r="24" spans="1:10" x14ac:dyDescent="0.35">
      <c r="A24" s="6" t="s">
        <v>11</v>
      </c>
      <c r="B24" s="6">
        <v>1</v>
      </c>
      <c r="C24" s="7">
        <v>5</v>
      </c>
      <c r="D24" s="11">
        <v>1167452</v>
      </c>
      <c r="E24" s="8">
        <v>5861.08</v>
      </c>
      <c r="F24" s="8">
        <v>3063.04</v>
      </c>
      <c r="G24" s="8">
        <f>E24/C24</f>
        <v>1172.2159999999999</v>
      </c>
      <c r="H24" s="9">
        <f>F24/D24</f>
        <v>2.6236967344267685E-3</v>
      </c>
      <c r="I24" s="9">
        <f>(E24+F24)/D24</f>
        <v>7.6441001428752525E-3</v>
      </c>
      <c r="J24" s="7">
        <v>2017</v>
      </c>
    </row>
    <row r="25" spans="1:10" x14ac:dyDescent="0.35">
      <c r="A25" s="6" t="s">
        <v>11</v>
      </c>
      <c r="B25" s="6">
        <v>1</v>
      </c>
      <c r="C25" s="7">
        <v>3</v>
      </c>
      <c r="D25" s="11">
        <v>265418.68</v>
      </c>
      <c r="E25" s="8">
        <v>3625.22</v>
      </c>
      <c r="F25" s="8">
        <v>1141.01</v>
      </c>
      <c r="G25" s="8">
        <f>E25/C25</f>
        <v>1208.4066666666665</v>
      </c>
      <c r="H25" s="9">
        <f>F25/D25</f>
        <v>4.2989061659111562E-3</v>
      </c>
      <c r="I25" s="9">
        <f>(E25+F25)/D25</f>
        <v>1.7957402244634778E-2</v>
      </c>
      <c r="J25" s="7">
        <v>2017</v>
      </c>
    </row>
    <row r="26" spans="1:10" x14ac:dyDescent="0.35">
      <c r="A26" s="6" t="s">
        <v>11</v>
      </c>
      <c r="B26" s="6">
        <v>1</v>
      </c>
      <c r="C26" s="7">
        <v>9</v>
      </c>
      <c r="D26" s="11">
        <v>3125462</v>
      </c>
      <c r="E26" s="8">
        <v>28711.52</v>
      </c>
      <c r="F26" s="8">
        <v>18494.240000000002</v>
      </c>
      <c r="G26" s="8">
        <f>E26/C26</f>
        <v>3190.1688888888889</v>
      </c>
      <c r="H26" s="9">
        <f>F26/D26</f>
        <v>5.9172819890307418E-3</v>
      </c>
      <c r="I26" s="9">
        <f>(E26+F26)/D26</f>
        <v>1.5103610282255871E-2</v>
      </c>
      <c r="J26" s="7">
        <v>2017</v>
      </c>
    </row>
    <row r="27" spans="1:10" x14ac:dyDescent="0.35">
      <c r="A27" s="6" t="s">
        <v>19</v>
      </c>
      <c r="B27" s="6">
        <v>1</v>
      </c>
      <c r="C27" s="7">
        <v>47</v>
      </c>
      <c r="D27" s="11">
        <v>784420.38</v>
      </c>
      <c r="E27" s="12">
        <v>13723.51</v>
      </c>
      <c r="F27" s="8">
        <v>2297.66</v>
      </c>
      <c r="G27" s="8">
        <f>E27/C27</f>
        <v>291.9895744680851</v>
      </c>
      <c r="H27" s="9">
        <f>F27/D27</f>
        <v>2.9291181853281271E-3</v>
      </c>
      <c r="I27" s="9">
        <f>(E27+F27)/D27</f>
        <v>2.0424214373420537E-2</v>
      </c>
      <c r="J27" s="7">
        <v>2017</v>
      </c>
    </row>
    <row r="28" spans="1:10" x14ac:dyDescent="0.35">
      <c r="A28" s="6" t="s">
        <v>14</v>
      </c>
      <c r="B28" s="6">
        <v>1</v>
      </c>
      <c r="C28" s="7">
        <v>42</v>
      </c>
      <c r="D28" s="8">
        <v>690821.63</v>
      </c>
      <c r="E28" s="8">
        <v>9063.74</v>
      </c>
      <c r="F28" s="8">
        <v>2872.19</v>
      </c>
      <c r="G28" s="8">
        <f>E28/C28</f>
        <v>215.80333333333334</v>
      </c>
      <c r="H28" s="9">
        <f>F28/D28</f>
        <v>4.1576434136840791E-3</v>
      </c>
      <c r="I28" s="9">
        <f>(E28+F28)/D28</f>
        <v>1.727787533230539E-2</v>
      </c>
      <c r="J28" s="7">
        <v>2018</v>
      </c>
    </row>
    <row r="29" spans="1:10" x14ac:dyDescent="0.35">
      <c r="A29" s="6" t="s">
        <v>14</v>
      </c>
      <c r="B29" s="6">
        <v>1</v>
      </c>
      <c r="C29" s="7">
        <v>9</v>
      </c>
      <c r="D29" s="8">
        <v>109116.8</v>
      </c>
      <c r="E29" s="8">
        <v>2284.77</v>
      </c>
      <c r="F29" s="8">
        <v>780.33</v>
      </c>
      <c r="G29" s="8">
        <f>E29/C29</f>
        <v>253.86333333333334</v>
      </c>
      <c r="H29" s="9">
        <f>F29/D29</f>
        <v>7.151327751546966E-3</v>
      </c>
      <c r="I29" s="9">
        <f>(E29+F29)/D29</f>
        <v>2.8090083286899908E-2</v>
      </c>
      <c r="J29" s="7">
        <v>2018</v>
      </c>
    </row>
    <row r="30" spans="1:10" x14ac:dyDescent="0.35">
      <c r="A30" s="6" t="s">
        <v>14</v>
      </c>
      <c r="B30" s="6">
        <v>1</v>
      </c>
      <c r="C30" s="7">
        <v>30</v>
      </c>
      <c r="D30" s="11">
        <v>1830504.45</v>
      </c>
      <c r="E30" s="8">
        <v>16493.009999999998</v>
      </c>
      <c r="F30" s="11">
        <v>10699.89</v>
      </c>
      <c r="G30" s="8">
        <f>E30/C30</f>
        <v>549.76699999999994</v>
      </c>
      <c r="H30" s="9">
        <f>F30/D30</f>
        <v>5.8453231293701582E-3</v>
      </c>
      <c r="I30" s="9">
        <f>(E30+F30)/D30</f>
        <v>1.4855413216832113E-2</v>
      </c>
      <c r="J30" s="7">
        <v>2016</v>
      </c>
    </row>
    <row r="31" spans="1:10" x14ac:dyDescent="0.35">
      <c r="A31" s="6" t="s">
        <v>14</v>
      </c>
      <c r="B31" s="6">
        <v>1</v>
      </c>
      <c r="C31" s="7">
        <v>2</v>
      </c>
      <c r="D31" s="11">
        <v>283750.43</v>
      </c>
      <c r="E31" s="8">
        <f>2153.89+2166</f>
        <v>4319.8899999999994</v>
      </c>
      <c r="F31" s="11">
        <v>1839.32</v>
      </c>
      <c r="G31" s="8">
        <f>E31/C31</f>
        <v>2159.9449999999997</v>
      </c>
      <c r="H31" s="9">
        <f>F31/D31</f>
        <v>6.4821751988182012E-3</v>
      </c>
      <c r="I31" s="9">
        <f>(E31+F31)/D31</f>
        <v>2.170643406602062E-2</v>
      </c>
      <c r="J31" s="7">
        <v>2016</v>
      </c>
    </row>
    <row r="32" spans="1:10" x14ac:dyDescent="0.35">
      <c r="A32" s="6" t="s">
        <v>9</v>
      </c>
      <c r="B32" s="6">
        <v>1</v>
      </c>
      <c r="C32" s="7">
        <v>82</v>
      </c>
      <c r="D32" s="8">
        <v>3664861</v>
      </c>
      <c r="E32" s="8">
        <v>28061.89</v>
      </c>
      <c r="F32" s="8">
        <v>5639.55</v>
      </c>
      <c r="G32" s="8">
        <f>E32/C32</f>
        <v>342.21817073170729</v>
      </c>
      <c r="H32" s="9">
        <f>F32/D32</f>
        <v>1.5388168882803468E-3</v>
      </c>
      <c r="I32" s="9">
        <f>(E32+F32)/D32</f>
        <v>9.1958303466352486E-3</v>
      </c>
      <c r="J32" s="7">
        <v>2018</v>
      </c>
    </row>
    <row r="33" spans="1:10" x14ac:dyDescent="0.35">
      <c r="A33" s="6" t="s">
        <v>9</v>
      </c>
      <c r="B33" s="6">
        <v>1</v>
      </c>
      <c r="C33" s="7">
        <v>27</v>
      </c>
      <c r="D33" s="8">
        <v>4909205.72</v>
      </c>
      <c r="E33" s="8">
        <v>3827.34</v>
      </c>
      <c r="F33" s="8">
        <v>21591.93</v>
      </c>
      <c r="G33" s="8">
        <f>E33/C33</f>
        <v>141.75333333333333</v>
      </c>
      <c r="H33" s="9">
        <f>F33/D33</f>
        <v>4.3982532473705342E-3</v>
      </c>
      <c r="I33" s="9">
        <f>(E33+F33)/D33</f>
        <v>5.1778783472940307E-3</v>
      </c>
      <c r="J33" s="7">
        <v>2016</v>
      </c>
    </row>
    <row r="34" spans="1:10" x14ac:dyDescent="0.35">
      <c r="A34" s="6" t="s">
        <v>9</v>
      </c>
      <c r="B34" s="6">
        <v>1</v>
      </c>
      <c r="C34" s="7">
        <v>33</v>
      </c>
      <c r="D34" s="8">
        <v>866729.4</v>
      </c>
      <c r="E34" s="8">
        <v>11554.79</v>
      </c>
      <c r="F34" s="8">
        <v>5001.8500000000004</v>
      </c>
      <c r="G34" s="8">
        <f>E34/C34</f>
        <v>350.14515151515155</v>
      </c>
      <c r="H34" s="9">
        <f>F34/D34</f>
        <v>5.7709476567888432E-3</v>
      </c>
      <c r="I34" s="9">
        <f>(E34+F34)/D34</f>
        <v>1.9102432662374207E-2</v>
      </c>
      <c r="J34" s="7">
        <v>2017</v>
      </c>
    </row>
    <row r="35" spans="1:10" x14ac:dyDescent="0.35">
      <c r="A35" s="6" t="s">
        <v>9</v>
      </c>
      <c r="B35" s="6">
        <v>1</v>
      </c>
      <c r="C35" s="7">
        <v>34</v>
      </c>
      <c r="D35" s="8">
        <v>3248278</v>
      </c>
      <c r="E35" s="8">
        <v>15331.76</v>
      </c>
      <c r="F35" s="8">
        <v>9448.2999999999993</v>
      </c>
      <c r="G35" s="8">
        <f>E35/C35</f>
        <v>450.93411764705883</v>
      </c>
      <c r="H35" s="9">
        <f>F35/D35</f>
        <v>2.90871039978721E-3</v>
      </c>
      <c r="I35" s="9">
        <f>(E35+F35)/D35</f>
        <v>7.6286758707228867E-3</v>
      </c>
      <c r="J35" s="7">
        <v>2018</v>
      </c>
    </row>
    <row r="36" spans="1:10" x14ac:dyDescent="0.35">
      <c r="A36" s="6" t="s">
        <v>9</v>
      </c>
      <c r="B36" s="6">
        <v>1</v>
      </c>
      <c r="C36" s="7">
        <v>16</v>
      </c>
      <c r="D36" s="8">
        <v>1973648</v>
      </c>
      <c r="E36" s="8">
        <v>18054.849999999999</v>
      </c>
      <c r="F36" s="8">
        <v>7908.78</v>
      </c>
      <c r="G36" s="8">
        <f>E36/C36</f>
        <v>1128.4281249999999</v>
      </c>
      <c r="H36" s="9">
        <f>F36/D36</f>
        <v>4.0071887185556898E-3</v>
      </c>
      <c r="I36" s="9">
        <f>(E36+F36)/D36</f>
        <v>1.3155147219767658E-2</v>
      </c>
      <c r="J36" s="7">
        <v>2018</v>
      </c>
    </row>
    <row r="37" spans="1:10" x14ac:dyDescent="0.35">
      <c r="A37" s="6" t="s">
        <v>18</v>
      </c>
      <c r="B37" s="6">
        <v>1</v>
      </c>
      <c r="C37" s="7">
        <v>11</v>
      </c>
      <c r="D37" s="8">
        <v>180128.97</v>
      </c>
      <c r="E37" s="8">
        <v>3507.5</v>
      </c>
      <c r="F37" s="8">
        <v>790.09</v>
      </c>
      <c r="G37" s="8">
        <f>E37/C37</f>
        <v>318.86363636363637</v>
      </c>
      <c r="H37" s="9">
        <f>F37/D37</f>
        <v>4.3862461435270521E-3</v>
      </c>
      <c r="I37" s="9">
        <f>(E37+F37)/D37</f>
        <v>2.3858405452493289E-2</v>
      </c>
      <c r="J37" s="7">
        <v>2018</v>
      </c>
    </row>
    <row r="38" spans="1:10" x14ac:dyDescent="0.35">
      <c r="A38" s="6" t="s">
        <v>10</v>
      </c>
      <c r="B38" s="6">
        <v>1</v>
      </c>
      <c r="C38" s="7">
        <v>20</v>
      </c>
      <c r="D38" s="8">
        <v>1200251.33</v>
      </c>
      <c r="E38" s="8">
        <v>23650.25</v>
      </c>
      <c r="F38" s="8">
        <v>4279.33</v>
      </c>
      <c r="G38" s="8">
        <f>E38/C38</f>
        <v>1182.5125</v>
      </c>
      <c r="H38" s="9">
        <f>F38/D38</f>
        <v>3.5653615980579664E-3</v>
      </c>
      <c r="I38" s="9">
        <f>(E38+F38)/D38</f>
        <v>2.3269776339260546E-2</v>
      </c>
      <c r="J38" s="7">
        <v>2018</v>
      </c>
    </row>
    <row r="39" spans="1:10" x14ac:dyDescent="0.35">
      <c r="A39" s="6" t="s">
        <v>6</v>
      </c>
      <c r="B39" s="6">
        <v>1</v>
      </c>
      <c r="C39" s="7">
        <v>54</v>
      </c>
      <c r="D39" s="8">
        <v>195255.28</v>
      </c>
      <c r="E39" s="8">
        <v>4327.33</v>
      </c>
      <c r="F39" s="8">
        <v>256.8</v>
      </c>
      <c r="G39" s="8">
        <f>E39/C39</f>
        <v>80.135740740740744</v>
      </c>
      <c r="H39" s="9">
        <f>F39/D39</f>
        <v>1.3152013097930055E-3</v>
      </c>
      <c r="I39" s="9">
        <f>(E39+F39)/D39</f>
        <v>2.3477623754912032E-2</v>
      </c>
      <c r="J39" s="7">
        <v>2018</v>
      </c>
    </row>
    <row r="40" spans="1:10" x14ac:dyDescent="0.35">
      <c r="A40" s="6" t="s">
        <v>6</v>
      </c>
      <c r="B40" s="6">
        <v>1</v>
      </c>
      <c r="C40" s="7">
        <v>35</v>
      </c>
      <c r="D40" s="8">
        <v>460377.2</v>
      </c>
      <c r="E40" s="8">
        <v>6215.09</v>
      </c>
      <c r="F40" s="8">
        <v>2320.44</v>
      </c>
      <c r="G40" s="8">
        <f>E40/C40</f>
        <v>177.57400000000001</v>
      </c>
      <c r="H40" s="9">
        <f>F40/D40</f>
        <v>5.0403017351858433E-3</v>
      </c>
      <c r="I40" s="9">
        <f>(E40+F40)/D40</f>
        <v>1.8540296956495676E-2</v>
      </c>
      <c r="J40" s="7">
        <v>2018</v>
      </c>
    </row>
    <row r="41" spans="1:10" x14ac:dyDescent="0.35">
      <c r="A41" s="6" t="s">
        <v>6</v>
      </c>
      <c r="B41" s="6">
        <v>1</v>
      </c>
      <c r="C41" s="7">
        <v>18</v>
      </c>
      <c r="D41" s="11">
        <v>79413.679999999993</v>
      </c>
      <c r="E41" s="8">
        <f>1072.08+2370</f>
        <v>3442.08</v>
      </c>
      <c r="F41" s="11">
        <v>377.42</v>
      </c>
      <c r="G41" s="8">
        <f>E41/C41</f>
        <v>191.22666666666666</v>
      </c>
      <c r="H41" s="9">
        <f>F41/D41</f>
        <v>4.7525816710672526E-3</v>
      </c>
      <c r="I41" s="9">
        <f>(E41+F41)/D41</f>
        <v>4.8096247397173893E-2</v>
      </c>
      <c r="J41" s="7">
        <v>2016</v>
      </c>
    </row>
    <row r="42" spans="1:10" x14ac:dyDescent="0.35">
      <c r="A42" s="6" t="s">
        <v>6</v>
      </c>
      <c r="B42" s="6">
        <v>1</v>
      </c>
      <c r="C42" s="7">
        <v>58</v>
      </c>
      <c r="D42" s="11">
        <v>1274267.4099999999</v>
      </c>
      <c r="E42" s="8">
        <f>14016.94+2283.93</f>
        <v>16300.87</v>
      </c>
      <c r="F42" s="11">
        <v>5246.84</v>
      </c>
      <c r="G42" s="8">
        <f>E42/C42</f>
        <v>281.04948275862068</v>
      </c>
      <c r="H42" s="9">
        <f>F42/D42</f>
        <v>4.1175344820283842E-3</v>
      </c>
      <c r="I42" s="9">
        <f>(E42+F42)/D42</f>
        <v>1.6909880791819043E-2</v>
      </c>
      <c r="J42" s="7">
        <v>2016</v>
      </c>
    </row>
    <row r="43" spans="1:10" x14ac:dyDescent="0.35">
      <c r="A43" s="6" t="s">
        <v>6</v>
      </c>
      <c r="B43" s="6">
        <v>1</v>
      </c>
      <c r="C43" s="7">
        <v>88</v>
      </c>
      <c r="D43" s="8">
        <v>2281608.5299999998</v>
      </c>
      <c r="E43" s="8">
        <v>25499.56</v>
      </c>
      <c r="F43" s="8">
        <v>8927.0400000000009</v>
      </c>
      <c r="G43" s="8">
        <f>E43/C43</f>
        <v>289.76772727272731</v>
      </c>
      <c r="H43" s="9">
        <f>F43/D43</f>
        <v>3.9126080932034395E-3</v>
      </c>
      <c r="I43" s="9">
        <f>(E43+F43)/D43</f>
        <v>1.5088740924368831E-2</v>
      </c>
      <c r="J43" s="7">
        <v>2018</v>
      </c>
    </row>
    <row r="44" spans="1:10" x14ac:dyDescent="0.35">
      <c r="A44" s="6" t="s">
        <v>6</v>
      </c>
      <c r="B44" s="6">
        <v>1</v>
      </c>
      <c r="C44" s="7">
        <v>50</v>
      </c>
      <c r="D44" s="14">
        <v>1648022.71</v>
      </c>
      <c r="E44" s="8">
        <v>19828.25</v>
      </c>
      <c r="F44" s="11">
        <v>3654.56</v>
      </c>
      <c r="G44" s="8">
        <f>E44/C44</f>
        <v>396.565</v>
      </c>
      <c r="H44" s="9">
        <f>F44/D44</f>
        <v>2.2175422570481448E-3</v>
      </c>
      <c r="I44" s="9">
        <f>(E44+F44)/D44</f>
        <v>1.4249081555435606E-2</v>
      </c>
      <c r="J44" s="7">
        <v>2017</v>
      </c>
    </row>
    <row r="45" spans="1:10" x14ac:dyDescent="0.35">
      <c r="A45" s="6" t="s">
        <v>6</v>
      </c>
      <c r="B45" s="6">
        <v>1</v>
      </c>
      <c r="C45" s="7">
        <v>7</v>
      </c>
      <c r="D45" s="11">
        <v>101437.43</v>
      </c>
      <c r="E45" s="8">
        <v>3291</v>
      </c>
      <c r="F45" s="11">
        <v>438.95</v>
      </c>
      <c r="G45" s="8">
        <f>E45/C45</f>
        <v>470.14285714285717</v>
      </c>
      <c r="H45" s="9">
        <f>F45/D45</f>
        <v>4.327298118653046E-3</v>
      </c>
      <c r="I45" s="9">
        <f>(E45+F45)/D45</f>
        <v>3.6770943427884561E-2</v>
      </c>
      <c r="J45" s="7">
        <v>2016</v>
      </c>
    </row>
    <row r="46" spans="1:10" x14ac:dyDescent="0.35">
      <c r="A46" s="6" t="s">
        <v>6</v>
      </c>
      <c r="B46" s="6">
        <v>1</v>
      </c>
      <c r="C46" s="7">
        <v>23</v>
      </c>
      <c r="D46" s="8">
        <v>1161788.75</v>
      </c>
      <c r="E46" s="8">
        <v>11365.2</v>
      </c>
      <c r="F46" s="8">
        <v>3312.19</v>
      </c>
      <c r="G46" s="8">
        <f>E46/C46</f>
        <v>494.13913043478266</v>
      </c>
      <c r="H46" s="9">
        <f>F46/D46</f>
        <v>2.8509399837104636E-3</v>
      </c>
      <c r="I46" s="9">
        <f>(E46+F46)/D46</f>
        <v>1.2633441320549886E-2</v>
      </c>
      <c r="J46" s="7">
        <v>2018</v>
      </c>
    </row>
    <row r="47" spans="1:10" x14ac:dyDescent="0.35">
      <c r="A47" s="6" t="s">
        <v>6</v>
      </c>
      <c r="B47" s="6">
        <v>1</v>
      </c>
      <c r="C47" s="7">
        <v>9</v>
      </c>
      <c r="D47" s="11">
        <v>526840.23</v>
      </c>
      <c r="E47" s="8">
        <v>4586.04</v>
      </c>
      <c r="F47" s="11">
        <v>1975.2</v>
      </c>
      <c r="G47" s="8">
        <f>E47/C47</f>
        <v>509.56</v>
      </c>
      <c r="H47" s="9">
        <f>F47/D47</f>
        <v>3.7491442139868476E-3</v>
      </c>
      <c r="I47" s="9">
        <f>(E47+F47)/D47</f>
        <v>1.2453946426984136E-2</v>
      </c>
      <c r="J47" s="7">
        <v>2016</v>
      </c>
    </row>
    <row r="48" spans="1:10" x14ac:dyDescent="0.35">
      <c r="A48" s="6" t="s">
        <v>6</v>
      </c>
      <c r="B48" s="6">
        <v>1</v>
      </c>
      <c r="C48" s="7">
        <v>20</v>
      </c>
      <c r="D48" s="8">
        <v>698895.59</v>
      </c>
      <c r="E48" s="8">
        <v>11601.67</v>
      </c>
      <c r="F48" s="8">
        <v>2694.03</v>
      </c>
      <c r="G48" s="8">
        <f>E48/C48</f>
        <v>580.08349999999996</v>
      </c>
      <c r="H48" s="9">
        <f>F48/D48</f>
        <v>3.854695949648216E-3</v>
      </c>
      <c r="I48" s="9">
        <f>(E48+F48)/D48</f>
        <v>2.0454700536885632E-2</v>
      </c>
      <c r="J48" s="7">
        <v>2018</v>
      </c>
    </row>
    <row r="49" spans="1:11" x14ac:dyDescent="0.35">
      <c r="A49" s="6" t="s">
        <v>6</v>
      </c>
      <c r="B49" s="6">
        <v>1</v>
      </c>
      <c r="C49" s="7">
        <v>43</v>
      </c>
      <c r="D49" s="11">
        <v>2461400.16</v>
      </c>
      <c r="E49" s="8">
        <v>30037.4</v>
      </c>
      <c r="F49" s="11">
        <v>10363.74</v>
      </c>
      <c r="G49" s="8">
        <f>E49/C49</f>
        <v>698.54418604651164</v>
      </c>
      <c r="H49" s="9">
        <f>F49/D49</f>
        <v>4.2105059422763661E-3</v>
      </c>
      <c r="I49" s="9">
        <f>(E49+F49)/D49</f>
        <v>1.6413885339147779E-2</v>
      </c>
      <c r="J49" s="7">
        <v>2016</v>
      </c>
    </row>
    <row r="50" spans="1:11" x14ac:dyDescent="0.35">
      <c r="A50" s="6" t="s">
        <v>6</v>
      </c>
      <c r="B50" s="6">
        <v>1</v>
      </c>
      <c r="C50" s="7">
        <v>25</v>
      </c>
      <c r="D50" s="14">
        <v>1435546.27</v>
      </c>
      <c r="E50" s="8">
        <f>15791.01+2250</f>
        <v>18041.010000000002</v>
      </c>
      <c r="F50" s="11">
        <v>3622.32</v>
      </c>
      <c r="G50" s="8">
        <f>E50/C50</f>
        <v>721.64040000000011</v>
      </c>
      <c r="H50" s="9">
        <f>F50/D50</f>
        <v>2.5233042471003043E-3</v>
      </c>
      <c r="I50" s="9">
        <f>(E50+F50)/D50</f>
        <v>1.50906525639191E-2</v>
      </c>
      <c r="J50" s="7">
        <v>2016</v>
      </c>
    </row>
    <row r="51" spans="1:11" x14ac:dyDescent="0.35">
      <c r="A51" s="6" t="s">
        <v>6</v>
      </c>
      <c r="B51" s="6">
        <v>1</v>
      </c>
      <c r="C51" s="7">
        <v>31</v>
      </c>
      <c r="D51" s="14">
        <v>2251360.7599999998</v>
      </c>
      <c r="E51" s="8">
        <v>24438.2</v>
      </c>
      <c r="F51" s="11">
        <v>10781.19</v>
      </c>
      <c r="G51" s="8">
        <f>E51/C51</f>
        <v>788.32903225806456</v>
      </c>
      <c r="H51" s="9">
        <f>F51/D51</f>
        <v>4.7887438528510205E-3</v>
      </c>
      <c r="I51" s="9">
        <f>(E51+F51)/D51</f>
        <v>1.5643601250294511E-2</v>
      </c>
      <c r="J51" s="7">
        <v>2017</v>
      </c>
    </row>
    <row r="52" spans="1:11" x14ac:dyDescent="0.35">
      <c r="A52" s="6" t="s">
        <v>6</v>
      </c>
      <c r="B52" s="6">
        <v>1</v>
      </c>
      <c r="C52" s="7">
        <v>13</v>
      </c>
      <c r="D52" s="8">
        <v>1783282.22</v>
      </c>
      <c r="E52" s="8">
        <v>16221.26</v>
      </c>
      <c r="F52" s="8">
        <v>8275.76</v>
      </c>
      <c r="G52" s="8">
        <f>E52/C52</f>
        <v>1247.7892307692307</v>
      </c>
      <c r="H52" s="9">
        <f>F52/D52</f>
        <v>4.6407460957021149E-3</v>
      </c>
      <c r="I52" s="9">
        <f>(E52+F52)/D52</f>
        <v>1.3737040455660461E-2</v>
      </c>
      <c r="J52" s="7">
        <v>2018</v>
      </c>
    </row>
    <row r="53" spans="1:11" x14ac:dyDescent="0.35">
      <c r="A53" s="6" t="s">
        <v>6</v>
      </c>
      <c r="B53" s="6">
        <v>1</v>
      </c>
      <c r="C53" s="7">
        <v>5</v>
      </c>
      <c r="D53" s="11">
        <v>678424.07</v>
      </c>
      <c r="E53" s="8">
        <f>4070.54+800+2917</f>
        <v>7787.54</v>
      </c>
      <c r="F53" s="11">
        <v>2158.13</v>
      </c>
      <c r="G53" s="8">
        <f>E53/C53</f>
        <v>1557.508</v>
      </c>
      <c r="H53" s="9">
        <f>F53/D53</f>
        <v>3.181092911399798E-3</v>
      </c>
      <c r="I53" s="9">
        <f>(E53+F53)/D53</f>
        <v>1.4659960399105535E-2</v>
      </c>
      <c r="J53" s="7">
        <v>2016</v>
      </c>
    </row>
    <row r="54" spans="1:11" x14ac:dyDescent="0.35">
      <c r="A54" s="6" t="s">
        <v>6</v>
      </c>
      <c r="B54" s="6">
        <v>1</v>
      </c>
      <c r="C54" s="7">
        <v>2</v>
      </c>
      <c r="D54" s="8">
        <v>186281.07</v>
      </c>
      <c r="E54" s="8">
        <v>4009.92</v>
      </c>
      <c r="F54" s="8">
        <v>327.29000000000002</v>
      </c>
      <c r="G54" s="8">
        <f>E54/C54</f>
        <v>2004.96</v>
      </c>
      <c r="H54" s="9">
        <f>F54/D54</f>
        <v>1.7569686495788328E-3</v>
      </c>
      <c r="I54" s="9">
        <f>(E54+F54)/D54</f>
        <v>2.3283149490176323E-2</v>
      </c>
      <c r="J54" s="7">
        <v>2018</v>
      </c>
    </row>
    <row r="55" spans="1:11" s="13" customFormat="1" x14ac:dyDescent="0.35">
      <c r="A55" s="6" t="s">
        <v>16</v>
      </c>
      <c r="B55" s="6">
        <v>1</v>
      </c>
      <c r="C55" s="7">
        <v>45</v>
      </c>
      <c r="D55" s="14">
        <v>937426.35</v>
      </c>
      <c r="E55" s="14">
        <v>15429.18</v>
      </c>
      <c r="F55" s="14">
        <v>3661.24</v>
      </c>
      <c r="G55" s="8">
        <f>E55/C55</f>
        <v>342.87066666666669</v>
      </c>
      <c r="H55" s="9">
        <f>F55/D55</f>
        <v>3.9056294929196303E-3</v>
      </c>
      <c r="I55" s="9">
        <f>(E55+F55)/D55</f>
        <v>2.0364714518639249E-2</v>
      </c>
      <c r="J55" s="7">
        <v>2016</v>
      </c>
      <c r="K55" s="7"/>
    </row>
    <row r="56" spans="1:11" x14ac:dyDescent="0.35">
      <c r="A56" s="6" t="s">
        <v>16</v>
      </c>
      <c r="B56" s="6">
        <v>1</v>
      </c>
      <c r="C56" s="7">
        <v>32</v>
      </c>
      <c r="D56" s="8">
        <v>984750</v>
      </c>
      <c r="E56" s="8">
        <v>14744.17</v>
      </c>
      <c r="F56" s="8">
        <v>8540</v>
      </c>
      <c r="G56" s="8">
        <f>E56/C56</f>
        <v>460.7553125</v>
      </c>
      <c r="H56" s="9">
        <f>F56/D56</f>
        <v>8.6722518405686726E-3</v>
      </c>
      <c r="I56" s="9">
        <f>(E56+F56)/D56</f>
        <v>2.3644752475247523E-2</v>
      </c>
      <c r="J56" s="7">
        <v>2016</v>
      </c>
    </row>
    <row r="57" spans="1:11" x14ac:dyDescent="0.35">
      <c r="A57" s="6" t="s">
        <v>16</v>
      </c>
      <c r="B57" s="6">
        <v>1</v>
      </c>
      <c r="C57" s="7">
        <v>4</v>
      </c>
      <c r="D57" s="8">
        <v>30425.67</v>
      </c>
      <c r="E57" s="8">
        <v>2166.39</v>
      </c>
      <c r="F57" s="8">
        <v>225.34</v>
      </c>
      <c r="G57" s="8">
        <f>E57/C57</f>
        <v>541.59749999999997</v>
      </c>
      <c r="H57" s="9">
        <f>F57/D57</f>
        <v>7.4062461073166183E-3</v>
      </c>
      <c r="I57" s="9">
        <f>(E57+F57)/D57</f>
        <v>7.8608950928607327E-2</v>
      </c>
      <c r="J57" s="7">
        <v>2018</v>
      </c>
    </row>
    <row r="58" spans="1:11" x14ac:dyDescent="0.35">
      <c r="A58" s="6" t="s">
        <v>16</v>
      </c>
      <c r="B58" s="6">
        <v>1</v>
      </c>
      <c r="C58" s="7">
        <v>11</v>
      </c>
      <c r="D58" s="8">
        <v>1565921</v>
      </c>
      <c r="E58" s="8">
        <v>12968.53</v>
      </c>
      <c r="F58" s="8">
        <v>5875.01</v>
      </c>
      <c r="G58" s="8">
        <f>E58/C58</f>
        <v>1178.9572727272728</v>
      </c>
      <c r="H58" s="9">
        <f>F58/D58</f>
        <v>3.7517920763563426E-3</v>
      </c>
      <c r="I58" s="9">
        <f>(E58+F58)/D58</f>
        <v>1.2033518932308846E-2</v>
      </c>
      <c r="J58" s="7">
        <v>2016</v>
      </c>
    </row>
    <row r="59" spans="1:11" x14ac:dyDescent="0.35">
      <c r="A59" s="6" t="s">
        <v>22</v>
      </c>
      <c r="B59" s="6">
        <v>1</v>
      </c>
      <c r="C59" s="7">
        <v>4</v>
      </c>
      <c r="D59" s="11">
        <v>305221.88</v>
      </c>
      <c r="E59" s="11">
        <v>5310</v>
      </c>
      <c r="F59" s="11">
        <v>2240.87</v>
      </c>
      <c r="G59" s="8">
        <f>E59/C59</f>
        <v>1327.5</v>
      </c>
      <c r="H59" s="9">
        <f>F59/D59</f>
        <v>7.3417737941985023E-3</v>
      </c>
      <c r="I59" s="9">
        <f>(E59+F59)/D59</f>
        <v>2.4738953839089122E-2</v>
      </c>
      <c r="J59" s="7">
        <v>2016</v>
      </c>
    </row>
    <row r="60" spans="1:11" x14ac:dyDescent="0.35">
      <c r="A60" s="6" t="s">
        <v>17</v>
      </c>
      <c r="B60" s="6">
        <v>1</v>
      </c>
      <c r="C60" s="7">
        <v>8</v>
      </c>
      <c r="D60" s="8">
        <v>1011155.82</v>
      </c>
      <c r="E60" s="8">
        <v>5539.82</v>
      </c>
      <c r="F60" s="8">
        <v>4561.79</v>
      </c>
      <c r="G60" s="8">
        <f>E60/C60</f>
        <v>692.47749999999996</v>
      </c>
      <c r="H60" s="9">
        <f>F60/D60</f>
        <v>4.5114609536638971E-3</v>
      </c>
      <c r="I60" s="9">
        <f>(E60+F60)/D60</f>
        <v>9.9901615559113335E-3</v>
      </c>
      <c r="J60" s="7">
        <v>2018</v>
      </c>
    </row>
    <row r="61" spans="1:11" x14ac:dyDescent="0.35">
      <c r="A61" s="6" t="s">
        <v>15</v>
      </c>
      <c r="B61" s="6">
        <v>1</v>
      </c>
      <c r="C61" s="7">
        <v>28</v>
      </c>
      <c r="D61" s="8">
        <v>482664.59</v>
      </c>
      <c r="E61" s="8">
        <v>8003.81</v>
      </c>
      <c r="F61" s="8">
        <v>1482.17</v>
      </c>
      <c r="G61" s="8">
        <f>E61/C61</f>
        <v>285.85035714285715</v>
      </c>
      <c r="H61" s="9">
        <f>F61/D61</f>
        <v>3.0708074110014989E-3</v>
      </c>
      <c r="I61" s="9">
        <f>(E61+F61)/D61</f>
        <v>1.9653358038964491E-2</v>
      </c>
      <c r="J61" s="7">
        <v>2018</v>
      </c>
    </row>
    <row r="62" spans="1:11" x14ac:dyDescent="0.35">
      <c r="A62" s="6" t="s">
        <v>23</v>
      </c>
      <c r="B62" s="6">
        <v>1</v>
      </c>
      <c r="C62" s="7">
        <v>8</v>
      </c>
      <c r="D62" s="11">
        <v>316534.69</v>
      </c>
      <c r="E62" s="11">
        <v>7428.66</v>
      </c>
      <c r="F62" s="11">
        <v>1670.77</v>
      </c>
      <c r="G62" s="8">
        <f>E62/C62</f>
        <v>928.58249999999998</v>
      </c>
      <c r="H62" s="9">
        <f>F62/D62</f>
        <v>5.2783156247424258E-3</v>
      </c>
      <c r="I62" s="9">
        <f>(E62+F62)/D62</f>
        <v>2.8747022956630758E-2</v>
      </c>
      <c r="J62" s="7">
        <v>2016</v>
      </c>
    </row>
    <row r="63" spans="1:11" x14ac:dyDescent="0.35">
      <c r="A63" s="6" t="s">
        <v>13</v>
      </c>
      <c r="B63" s="6">
        <v>1</v>
      </c>
      <c r="C63" s="7">
        <v>26</v>
      </c>
      <c r="D63" s="11">
        <v>217595.51999999999</v>
      </c>
      <c r="E63" s="8">
        <v>4537.6000000000004</v>
      </c>
      <c r="F63" s="11">
        <v>1505.81</v>
      </c>
      <c r="G63" s="8">
        <f>E63/C63</f>
        <v>174.52307692307693</v>
      </c>
      <c r="H63" s="9">
        <f>F63/D63</f>
        <v>6.920225195812855E-3</v>
      </c>
      <c r="I63" s="9">
        <f>(E63+F63)/D63</f>
        <v>2.777359570638219E-2</v>
      </c>
      <c r="J63" s="7">
        <v>2016</v>
      </c>
    </row>
    <row r="64" spans="1:11" x14ac:dyDescent="0.35">
      <c r="A64" s="6" t="s">
        <v>13</v>
      </c>
      <c r="B64" s="6">
        <v>1</v>
      </c>
      <c r="C64" s="7">
        <v>10</v>
      </c>
      <c r="D64" s="8">
        <v>153571.71</v>
      </c>
      <c r="E64" s="8">
        <v>4181.66</v>
      </c>
      <c r="F64" s="8">
        <v>798.87</v>
      </c>
      <c r="G64" s="8">
        <f>E64/C64</f>
        <v>418.166</v>
      </c>
      <c r="H64" s="9">
        <f>F64/D64</f>
        <v>5.2019346531988215E-3</v>
      </c>
      <c r="I64" s="9">
        <f>(E64+F64)/D64</f>
        <v>3.2431298707294463E-2</v>
      </c>
      <c r="J64" s="7">
        <v>2018</v>
      </c>
    </row>
    <row r="65" spans="1:11" x14ac:dyDescent="0.35">
      <c r="A65" s="6" t="s">
        <v>13</v>
      </c>
      <c r="B65" s="6">
        <v>1</v>
      </c>
      <c r="C65" s="7">
        <v>55</v>
      </c>
      <c r="D65" s="11">
        <v>1531958.06</v>
      </c>
      <c r="E65" s="11">
        <v>33412.49</v>
      </c>
      <c r="F65" s="11">
        <v>7346.16</v>
      </c>
      <c r="G65" s="8">
        <f>E65/C65</f>
        <v>607.49981818181811</v>
      </c>
      <c r="H65" s="9">
        <f>F65/D65</f>
        <v>4.7952748784780702E-3</v>
      </c>
      <c r="I65" s="9">
        <f>(E65+F65)/D65</f>
        <v>2.6605591278393088E-2</v>
      </c>
      <c r="J65" s="7">
        <v>2017</v>
      </c>
    </row>
    <row r="66" spans="1:11" x14ac:dyDescent="0.35">
      <c r="A66" s="6" t="s">
        <v>13</v>
      </c>
      <c r="B66" s="6">
        <v>1</v>
      </c>
      <c r="C66" s="7">
        <v>23</v>
      </c>
      <c r="D66" s="11">
        <v>973170.15</v>
      </c>
      <c r="E66" s="8">
        <v>16779.64</v>
      </c>
      <c r="F66" s="11">
        <v>5242.66</v>
      </c>
      <c r="G66" s="8">
        <f>E66/C66</f>
        <v>729.54956521739132</v>
      </c>
      <c r="H66" s="9">
        <f>F66/D66</f>
        <v>5.3871977063825885E-3</v>
      </c>
      <c r="I66" s="9">
        <f>(E66+F66)/D66</f>
        <v>2.2629444604317137E-2</v>
      </c>
      <c r="J66" s="7">
        <v>2016</v>
      </c>
    </row>
    <row r="67" spans="1:11" x14ac:dyDescent="0.35">
      <c r="A67" s="6" t="s">
        <v>24</v>
      </c>
      <c r="B67" s="6">
        <v>1</v>
      </c>
      <c r="C67" s="7">
        <v>75</v>
      </c>
      <c r="D67" s="11">
        <v>1973594.05</v>
      </c>
      <c r="E67" s="8">
        <f>26991.79+0</f>
        <v>26991.79</v>
      </c>
      <c r="F67" s="11">
        <v>9524.67</v>
      </c>
      <c r="G67" s="8">
        <f>E67/C67</f>
        <v>359.89053333333334</v>
      </c>
      <c r="H67" s="9">
        <f>F67/D67</f>
        <v>4.8260532605476792E-3</v>
      </c>
      <c r="I67" s="9">
        <f>(E67+F67)/D67</f>
        <v>1.8502518286372012E-2</v>
      </c>
      <c r="J67" s="7">
        <v>2016</v>
      </c>
    </row>
    <row r="68" spans="1:11" x14ac:dyDescent="0.35">
      <c r="A68" s="6" t="s">
        <v>24</v>
      </c>
      <c r="B68" s="6">
        <v>1</v>
      </c>
      <c r="C68" s="7">
        <v>47</v>
      </c>
      <c r="D68" s="11">
        <v>3654296.01</v>
      </c>
      <c r="E68" s="8">
        <f>20035.73+3000</f>
        <v>23035.73</v>
      </c>
      <c r="F68" s="11">
        <v>12178.52</v>
      </c>
      <c r="G68" s="8">
        <f>E68/C68</f>
        <v>490.12191489361703</v>
      </c>
      <c r="H68" s="9">
        <f>F68/D68</f>
        <v>3.3326583195979246E-3</v>
      </c>
      <c r="I68" s="9">
        <f>(E68+F68)/D68</f>
        <v>9.6363977914312431E-3</v>
      </c>
      <c r="J68" s="7">
        <v>2016</v>
      </c>
    </row>
    <row r="69" spans="1:11" x14ac:dyDescent="0.35">
      <c r="A69" s="6" t="s">
        <v>25</v>
      </c>
      <c r="B69" s="6">
        <v>1</v>
      </c>
      <c r="C69" s="7">
        <v>15</v>
      </c>
      <c r="D69" s="14">
        <v>843096.6</v>
      </c>
      <c r="E69" s="14">
        <v>2549.09</v>
      </c>
      <c r="F69" s="14">
        <v>3549.11</v>
      </c>
      <c r="G69" s="8">
        <f>E69/C69</f>
        <v>169.93933333333334</v>
      </c>
      <c r="H69" s="9">
        <f>F69/D69</f>
        <v>4.2096125165253899E-3</v>
      </c>
      <c r="I69" s="9">
        <f>(E69+F69)/D69</f>
        <v>7.2330976070832222E-3</v>
      </c>
      <c r="J69" s="7">
        <v>2016</v>
      </c>
      <c r="K69" s="7"/>
    </row>
    <row r="70" spans="1:11" x14ac:dyDescent="0.35">
      <c r="A70" s="6" t="s">
        <v>25</v>
      </c>
      <c r="B70" s="6">
        <v>1</v>
      </c>
      <c r="C70" s="7">
        <v>9</v>
      </c>
      <c r="D70" s="8">
        <v>142487.23000000001</v>
      </c>
      <c r="E70" s="8">
        <v>2063.6799999999998</v>
      </c>
      <c r="F70" s="8">
        <v>696.83</v>
      </c>
      <c r="G70" s="8">
        <f>E70/C70</f>
        <v>229.29777777777775</v>
      </c>
      <c r="H70" s="9">
        <f>F70/D70</f>
        <v>4.890473342769033E-3</v>
      </c>
      <c r="I70" s="9">
        <f>(E70+F70)/D70</f>
        <v>1.9373736158671901E-2</v>
      </c>
      <c r="J70" s="7">
        <v>2018</v>
      </c>
    </row>
    <row r="71" spans="1:11" x14ac:dyDescent="0.35">
      <c r="A71" s="6" t="s">
        <v>25</v>
      </c>
      <c r="B71" s="6">
        <v>1</v>
      </c>
      <c r="C71" s="7">
        <v>4</v>
      </c>
      <c r="D71" s="8">
        <v>166426.76</v>
      </c>
      <c r="E71" s="8">
        <f>312.83+1640.5</f>
        <v>1953.33</v>
      </c>
      <c r="F71" s="8">
        <v>2070.52</v>
      </c>
      <c r="G71" s="8">
        <f>E71/C71</f>
        <v>488.33249999999998</v>
      </c>
      <c r="H71" s="9">
        <f>F71/D71</f>
        <v>1.2441028113507707E-2</v>
      </c>
      <c r="I71" s="9">
        <f>(E71+F71)/D71</f>
        <v>2.4177902640176375E-2</v>
      </c>
      <c r="J71" s="7">
        <v>2016</v>
      </c>
    </row>
    <row r="72" spans="1:11" x14ac:dyDescent="0.35">
      <c r="A72" s="6" t="s">
        <v>25</v>
      </c>
      <c r="B72" s="6">
        <v>1</v>
      </c>
      <c r="C72" s="7">
        <v>3</v>
      </c>
      <c r="D72" s="8">
        <v>60082.84</v>
      </c>
      <c r="E72" s="8">
        <v>1500.68</v>
      </c>
      <c r="F72" s="8">
        <v>459.67</v>
      </c>
      <c r="G72" s="8">
        <f>E72/C72</f>
        <v>500.22666666666669</v>
      </c>
      <c r="H72" s="9">
        <f>F72/D72</f>
        <v>7.6506037331124837E-3</v>
      </c>
      <c r="I72" s="9">
        <f>(E72+F72)/D72</f>
        <v>3.2627452364102631E-2</v>
      </c>
      <c r="J72" s="7">
        <v>2016</v>
      </c>
    </row>
    <row r="73" spans="1:11" x14ac:dyDescent="0.35">
      <c r="A73" s="6" t="s">
        <v>25</v>
      </c>
      <c r="B73" s="6">
        <v>1</v>
      </c>
      <c r="C73" s="7">
        <v>20</v>
      </c>
      <c r="D73" s="8">
        <v>1434962.78</v>
      </c>
      <c r="E73" s="8">
        <f>15790.42+2864.47</f>
        <v>18654.89</v>
      </c>
      <c r="F73" s="8">
        <v>8211.01</v>
      </c>
      <c r="G73" s="8">
        <f>E73/C73</f>
        <v>932.74450000000002</v>
      </c>
      <c r="H73" s="9">
        <f>F73/D73</f>
        <v>5.7221066040472491E-3</v>
      </c>
      <c r="I73" s="9">
        <f>(E73+F73)/D73</f>
        <v>1.8722367140421581E-2</v>
      </c>
      <c r="J73" s="7">
        <v>2016</v>
      </c>
    </row>
    <row r="74" spans="1:11" x14ac:dyDescent="0.35">
      <c r="A74" s="6" t="s">
        <v>5</v>
      </c>
      <c r="B74" s="6">
        <v>1</v>
      </c>
      <c r="C74" s="7">
        <v>36</v>
      </c>
      <c r="D74" s="8">
        <v>180539.66</v>
      </c>
      <c r="E74" s="8">
        <v>4585.84</v>
      </c>
      <c r="F74" s="8">
        <v>1299.68</v>
      </c>
      <c r="G74" s="8">
        <f>E74/C74</f>
        <v>127.38444444444445</v>
      </c>
      <c r="H74" s="9">
        <f>F74/D74</f>
        <v>7.1988614579201046E-3</v>
      </c>
      <c r="I74" s="9">
        <f>(E74+F74)/D74</f>
        <v>3.2599596121982287E-2</v>
      </c>
      <c r="J74" s="7">
        <v>2017</v>
      </c>
    </row>
    <row r="75" spans="1:11" x14ac:dyDescent="0.35">
      <c r="A75" s="6" t="s">
        <v>5</v>
      </c>
      <c r="B75" s="6">
        <v>1</v>
      </c>
      <c r="C75" s="7">
        <v>12</v>
      </c>
      <c r="D75" s="11">
        <v>153806.69</v>
      </c>
      <c r="E75" s="8">
        <f>742.71+1200</f>
        <v>1942.71</v>
      </c>
      <c r="F75" s="11">
        <v>1195.23</v>
      </c>
      <c r="G75" s="8">
        <f>E75/C75</f>
        <v>161.89250000000001</v>
      </c>
      <c r="H75" s="9">
        <f>F75/D75</f>
        <v>7.7709883750830345E-3</v>
      </c>
      <c r="I75" s="9">
        <f>(E75+F75)/D75</f>
        <v>2.0401843378854326E-2</v>
      </c>
      <c r="J75" s="7">
        <v>2016</v>
      </c>
    </row>
    <row r="76" spans="1:11" x14ac:dyDescent="0.35">
      <c r="A76" s="6" t="s">
        <v>5</v>
      </c>
      <c r="B76" s="6">
        <v>1</v>
      </c>
      <c r="C76" s="7">
        <v>16</v>
      </c>
      <c r="D76" s="8">
        <v>268777.68</v>
      </c>
      <c r="E76" s="8">
        <v>3075.47</v>
      </c>
      <c r="F76" s="8">
        <v>3773.47</v>
      </c>
      <c r="G76" s="8">
        <f>E76/C76</f>
        <v>192.21687499999999</v>
      </c>
      <c r="H76" s="9">
        <f>F76/D76</f>
        <v>1.4039372614571268E-2</v>
      </c>
      <c r="I76" s="9">
        <f>(E76+F76)/D76</f>
        <v>2.5481803399746584E-2</v>
      </c>
      <c r="J76" s="7">
        <v>2018</v>
      </c>
    </row>
    <row r="77" spans="1:11" x14ac:dyDescent="0.35">
      <c r="A77" s="6" t="s">
        <v>5</v>
      </c>
      <c r="B77" s="6">
        <v>1</v>
      </c>
      <c r="C77" s="7">
        <v>39</v>
      </c>
      <c r="D77" s="8">
        <v>1942323.54</v>
      </c>
      <c r="E77" s="8">
        <v>9104.4</v>
      </c>
      <c r="F77" s="8">
        <v>2999.01</v>
      </c>
      <c r="G77" s="8">
        <f>E77/C77</f>
        <v>233.44615384615383</v>
      </c>
      <c r="H77" s="9">
        <f>F77/D77</f>
        <v>1.5440321543958636E-3</v>
      </c>
      <c r="I77" s="9">
        <f>(E77+F77)/D77</f>
        <v>6.2314077705097467E-3</v>
      </c>
      <c r="J77" s="7">
        <v>2018</v>
      </c>
    </row>
    <row r="78" spans="1:11" x14ac:dyDescent="0.35">
      <c r="A78" s="6" t="s">
        <v>5</v>
      </c>
      <c r="B78" s="6">
        <v>1</v>
      </c>
      <c r="C78" s="7">
        <v>15</v>
      </c>
      <c r="D78" s="8">
        <v>1439314.71</v>
      </c>
      <c r="E78" s="8">
        <v>4259.3100000000004</v>
      </c>
      <c r="F78" s="8">
        <v>2770.29</v>
      </c>
      <c r="G78" s="8">
        <f>E78/C78</f>
        <v>283.95400000000001</v>
      </c>
      <c r="H78" s="9">
        <f>F78/D78</f>
        <v>1.9247284702592945E-3</v>
      </c>
      <c r="I78" s="9">
        <f>(E78+F78)/D78</f>
        <v>4.8839909376039107E-3</v>
      </c>
      <c r="J78" s="7">
        <v>2017</v>
      </c>
    </row>
    <row r="79" spans="1:11" x14ac:dyDescent="0.35">
      <c r="A79" s="6" t="s">
        <v>5</v>
      </c>
      <c r="B79" s="6">
        <v>1</v>
      </c>
      <c r="C79" s="7">
        <v>23</v>
      </c>
      <c r="D79" s="11">
        <v>610976.99</v>
      </c>
      <c r="E79" s="8">
        <v>6731.31</v>
      </c>
      <c r="F79" s="11">
        <v>2393.0300000000002</v>
      </c>
      <c r="G79" s="8">
        <f>E79/C79</f>
        <v>292.66565217391309</v>
      </c>
      <c r="H79" s="9">
        <f>F79/D79</f>
        <v>3.9167268803363617E-3</v>
      </c>
      <c r="I79" s="9">
        <f>(E79+F79)/D79</f>
        <v>1.4934015763834249E-2</v>
      </c>
      <c r="J79" s="7">
        <v>2016</v>
      </c>
    </row>
    <row r="80" spans="1:11" x14ac:dyDescent="0.35">
      <c r="A80" s="6" t="s">
        <v>5</v>
      </c>
      <c r="B80" s="6">
        <v>1</v>
      </c>
      <c r="C80" s="7">
        <v>12</v>
      </c>
      <c r="D80" s="11">
        <v>817769.56</v>
      </c>
      <c r="E80" s="8">
        <f>680.4+2916</f>
        <v>3596.4</v>
      </c>
      <c r="F80" s="11">
        <v>3288.07</v>
      </c>
      <c r="G80" s="8">
        <f>E80/C80</f>
        <v>299.7</v>
      </c>
      <c r="H80" s="9">
        <f>F80/D80</f>
        <v>4.0207781761893904E-3</v>
      </c>
      <c r="I80" s="9">
        <f>(E80+F80)/D80</f>
        <v>8.4185941085897099E-3</v>
      </c>
      <c r="J80" s="7">
        <v>2016</v>
      </c>
    </row>
    <row r="81" spans="1:10" x14ac:dyDescent="0.35">
      <c r="A81" s="6" t="s">
        <v>5</v>
      </c>
      <c r="B81" s="6">
        <v>1</v>
      </c>
      <c r="C81" s="7">
        <v>7</v>
      </c>
      <c r="D81" s="8">
        <v>12652.14</v>
      </c>
      <c r="E81" s="8">
        <v>2508.56</v>
      </c>
      <c r="F81" s="8">
        <v>60.73</v>
      </c>
      <c r="G81" s="8">
        <f>E81/C81</f>
        <v>358.36571428571426</v>
      </c>
      <c r="H81" s="9">
        <f>F81/D81</f>
        <v>4.7999785016605888E-3</v>
      </c>
      <c r="I81" s="9">
        <f>(E81+F81)/D81</f>
        <v>0.20307157524339756</v>
      </c>
      <c r="J81" s="7">
        <v>2018</v>
      </c>
    </row>
    <row r="82" spans="1:10" x14ac:dyDescent="0.35">
      <c r="A82" s="6" t="s">
        <v>5</v>
      </c>
      <c r="B82" s="6">
        <v>1</v>
      </c>
      <c r="C82" s="7">
        <v>7</v>
      </c>
      <c r="D82" s="11">
        <v>219799.21</v>
      </c>
      <c r="E82" s="8">
        <v>2779.17</v>
      </c>
      <c r="F82" s="11">
        <v>714.14</v>
      </c>
      <c r="G82" s="8">
        <f>E82/C82</f>
        <v>397.02428571428572</v>
      </c>
      <c r="H82" s="9">
        <f>F82/D82</f>
        <v>3.2490562636690095E-3</v>
      </c>
      <c r="I82" s="9">
        <f>(E82+F82)/D82</f>
        <v>1.5893187241209829E-2</v>
      </c>
      <c r="J82" s="7">
        <v>2017</v>
      </c>
    </row>
    <row r="83" spans="1:10" x14ac:dyDescent="0.35">
      <c r="A83" s="6" t="s">
        <v>5</v>
      </c>
      <c r="B83" s="6">
        <v>1</v>
      </c>
      <c r="C83" s="7">
        <v>5</v>
      </c>
      <c r="D83" s="11">
        <v>78679.62</v>
      </c>
      <c r="E83" s="8">
        <f>361.77+1896</f>
        <v>2257.77</v>
      </c>
      <c r="F83" s="11">
        <v>554.54</v>
      </c>
      <c r="G83" s="8">
        <f>E83/C83</f>
        <v>451.55399999999997</v>
      </c>
      <c r="H83" s="9">
        <f>F83/D83</f>
        <v>7.0480767446512828E-3</v>
      </c>
      <c r="I83" s="9">
        <f>(E83+F83)/D83</f>
        <v>3.5743817776445794E-2</v>
      </c>
      <c r="J83" s="7">
        <v>2016</v>
      </c>
    </row>
    <row r="84" spans="1:10" x14ac:dyDescent="0.35">
      <c r="A84" s="6" t="s">
        <v>5</v>
      </c>
      <c r="B84" s="6">
        <v>1</v>
      </c>
      <c r="C84" s="7">
        <v>23</v>
      </c>
      <c r="D84" s="8">
        <v>2033721.38</v>
      </c>
      <c r="E84" s="8">
        <v>14482.47</v>
      </c>
      <c r="F84" s="8">
        <v>11897.17</v>
      </c>
      <c r="G84" s="8">
        <f>E84/C84</f>
        <v>629.67260869565212</v>
      </c>
      <c r="H84" s="9">
        <f>F84/D84</f>
        <v>5.8499507931612542E-3</v>
      </c>
      <c r="I84" s="9">
        <f>(E84+F84)/D84</f>
        <v>1.2971118000441142E-2</v>
      </c>
      <c r="J84" s="7">
        <v>2018</v>
      </c>
    </row>
    <row r="85" spans="1:10" x14ac:dyDescent="0.35">
      <c r="A85" s="6" t="s">
        <v>5</v>
      </c>
      <c r="B85" s="6">
        <v>1</v>
      </c>
      <c r="C85" s="7">
        <v>4</v>
      </c>
      <c r="D85" s="8">
        <v>112748.51</v>
      </c>
      <c r="E85" s="8">
        <v>2543.71</v>
      </c>
      <c r="F85" s="11">
        <v>749.81</v>
      </c>
      <c r="G85" s="8">
        <f>E85/C85</f>
        <v>635.92750000000001</v>
      </c>
      <c r="H85" s="9">
        <f>F85/D85</f>
        <v>6.6502874406056452E-3</v>
      </c>
      <c r="I85" s="9">
        <f>(E85+F85)/D85</f>
        <v>2.9211206427472967E-2</v>
      </c>
      <c r="J85" s="7">
        <v>2016</v>
      </c>
    </row>
    <row r="86" spans="1:10" x14ac:dyDescent="0.35">
      <c r="A86" s="6" t="s">
        <v>5</v>
      </c>
      <c r="B86" s="6">
        <v>1</v>
      </c>
      <c r="C86" s="7">
        <v>4</v>
      </c>
      <c r="D86" s="8">
        <v>652675.68000000005</v>
      </c>
      <c r="E86" s="8">
        <v>3828.48</v>
      </c>
      <c r="F86" s="8">
        <v>1046.96</v>
      </c>
      <c r="G86" s="8">
        <f>E86/C86</f>
        <v>957.12</v>
      </c>
      <c r="H86" s="9">
        <f>F86/D86</f>
        <v>1.6041045071573678E-3</v>
      </c>
      <c r="I86" s="9">
        <f>(E86+F86)/D86</f>
        <v>7.4699274837389381E-3</v>
      </c>
      <c r="J86" s="7">
        <v>2018</v>
      </c>
    </row>
    <row r="87" spans="1:10" x14ac:dyDescent="0.35">
      <c r="A87" s="6" t="s">
        <v>5</v>
      </c>
      <c r="B87" s="6">
        <v>1</v>
      </c>
      <c r="C87" s="7">
        <v>5</v>
      </c>
      <c r="D87" s="11">
        <v>778823.83</v>
      </c>
      <c r="E87" s="8">
        <f>4845.46+2244</f>
        <v>7089.46</v>
      </c>
      <c r="F87" s="11">
        <v>5452.37</v>
      </c>
      <c r="G87" s="8">
        <f>E87/C87</f>
        <v>1417.8920000000001</v>
      </c>
      <c r="H87" s="9">
        <f>F87/D87</f>
        <v>7.0007744883717801E-3</v>
      </c>
      <c r="I87" s="9">
        <f>(E87+F87)/D87</f>
        <v>1.6103551941907067E-2</v>
      </c>
      <c r="J87" s="7">
        <v>2016</v>
      </c>
    </row>
    <row r="88" spans="1:10" x14ac:dyDescent="0.35">
      <c r="A88" s="6" t="s">
        <v>26</v>
      </c>
      <c r="B88" s="6">
        <v>1</v>
      </c>
      <c r="C88" s="7">
        <v>18</v>
      </c>
      <c r="D88" s="11">
        <v>1124832.17</v>
      </c>
      <c r="E88" s="8">
        <v>10972.68</v>
      </c>
      <c r="F88" s="11">
        <v>1272.49</v>
      </c>
      <c r="G88" s="8">
        <f>E88/C88</f>
        <v>609.59333333333336</v>
      </c>
      <c r="H88" s="9">
        <f>F88/D88</f>
        <v>1.1312709877421092E-3</v>
      </c>
      <c r="I88" s="9">
        <f>(E88+F88)/D88</f>
        <v>1.0886219585984992E-2</v>
      </c>
      <c r="J88" s="7">
        <v>2016</v>
      </c>
    </row>
    <row r="89" spans="1:10" x14ac:dyDescent="0.35">
      <c r="A89" s="6" t="s">
        <v>20</v>
      </c>
      <c r="B89" s="6">
        <v>1</v>
      </c>
      <c r="C89" s="7">
        <v>30</v>
      </c>
      <c r="D89" s="11">
        <v>3117904.03</v>
      </c>
      <c r="E89" s="8">
        <v>18239.96</v>
      </c>
      <c r="F89" s="11">
        <v>10869.63</v>
      </c>
      <c r="G89" s="8">
        <f>E89/C89</f>
        <v>607.99866666666662</v>
      </c>
      <c r="H89" s="9">
        <f>F89/D89</f>
        <v>3.4861977454771114E-3</v>
      </c>
      <c r="I89" s="9">
        <f>(E89+F89)/D89</f>
        <v>9.336268762576377E-3</v>
      </c>
      <c r="J89" s="7">
        <v>2017</v>
      </c>
    </row>
    <row r="90" spans="1:10" x14ac:dyDescent="0.35">
      <c r="A90" s="6" t="s">
        <v>27</v>
      </c>
      <c r="B90" s="6">
        <v>1</v>
      </c>
      <c r="C90" s="7">
        <v>6</v>
      </c>
      <c r="D90" s="8">
        <v>439754.34</v>
      </c>
      <c r="E90" s="8">
        <v>2752.5</v>
      </c>
      <c r="F90" s="8">
        <v>1471.63</v>
      </c>
      <c r="G90" s="8">
        <f>E90/C90</f>
        <v>458.75</v>
      </c>
      <c r="H90" s="9">
        <f>F90/D90</f>
        <v>3.3464820381306527E-3</v>
      </c>
      <c r="I90" s="9">
        <f>(E90+F90)/D90</f>
        <v>9.6056584683166506E-3</v>
      </c>
      <c r="J90" s="7">
        <v>2016</v>
      </c>
    </row>
    <row r="91" spans="1:10" x14ac:dyDescent="0.35">
      <c r="A91" s="6" t="s">
        <v>7</v>
      </c>
      <c r="B91" s="6">
        <v>1</v>
      </c>
      <c r="C91" s="7">
        <v>70</v>
      </c>
      <c r="D91" s="8">
        <v>381300.33</v>
      </c>
      <c r="E91" s="8">
        <v>8482.49</v>
      </c>
      <c r="F91" s="8">
        <v>1513.38</v>
      </c>
      <c r="G91" s="8">
        <f>E91/C91</f>
        <v>121.17842857142857</v>
      </c>
      <c r="H91" s="9">
        <f>F91/D91</f>
        <v>3.9689973517725513E-3</v>
      </c>
      <c r="I91" s="9">
        <f>(E91+F91)/D91</f>
        <v>2.6215214657695152E-2</v>
      </c>
      <c r="J91" s="7">
        <v>2016</v>
      </c>
    </row>
    <row r="92" spans="1:10" x14ac:dyDescent="0.35">
      <c r="A92" s="6" t="s">
        <v>7</v>
      </c>
      <c r="B92" s="6">
        <v>1</v>
      </c>
      <c r="C92" s="7">
        <v>50</v>
      </c>
      <c r="D92" s="12">
        <v>1981217</v>
      </c>
      <c r="E92" s="12">
        <v>20968.97</v>
      </c>
      <c r="F92" s="8">
        <v>8874.92</v>
      </c>
      <c r="G92" s="8">
        <f>E92/C92</f>
        <v>419.37940000000003</v>
      </c>
      <c r="H92" s="9">
        <f>F92/D92</f>
        <v>4.4795295013115672E-3</v>
      </c>
      <c r="I92" s="9">
        <f>(E92+F92)/D92</f>
        <v>1.5063413043598959E-2</v>
      </c>
      <c r="J92" s="7">
        <v>2017</v>
      </c>
    </row>
    <row r="93" spans="1:10" x14ac:dyDescent="0.35">
      <c r="A93" s="6" t="s">
        <v>7</v>
      </c>
      <c r="B93" s="6">
        <v>1</v>
      </c>
      <c r="C93" s="7">
        <v>40</v>
      </c>
      <c r="D93" s="8">
        <v>3757554.15</v>
      </c>
      <c r="E93" s="8">
        <v>20951.34</v>
      </c>
      <c r="F93" s="8">
        <v>19044.2</v>
      </c>
      <c r="G93" s="8">
        <f>E93/C93</f>
        <v>523.7835</v>
      </c>
      <c r="H93" s="9">
        <f>F93/D93</f>
        <v>5.0682436605737277E-3</v>
      </c>
      <c r="I93" s="9">
        <f>(E93+F93)/D93</f>
        <v>1.0644035562335143E-2</v>
      </c>
      <c r="J93" s="7">
        <v>2018</v>
      </c>
    </row>
    <row r="94" spans="1:10" x14ac:dyDescent="0.35">
      <c r="A94" s="6" t="s">
        <v>7</v>
      </c>
      <c r="B94" s="6">
        <v>1</v>
      </c>
      <c r="C94" s="7">
        <v>10</v>
      </c>
      <c r="D94" s="12">
        <v>2104153.17</v>
      </c>
      <c r="E94" s="12">
        <v>14138.79</v>
      </c>
      <c r="F94" s="8">
        <v>9935.64</v>
      </c>
      <c r="G94" s="8">
        <f>E94/C94</f>
        <v>1413.8790000000001</v>
      </c>
      <c r="H94" s="9">
        <f>F94/D94</f>
        <v>4.7219186044331549E-3</v>
      </c>
      <c r="I94" s="9">
        <f>(E94+F94)/D94</f>
        <v>1.1441386655326048E-2</v>
      </c>
      <c r="J94" s="7">
        <v>2017</v>
      </c>
    </row>
    <row r="95" spans="1:10" x14ac:dyDescent="0.35">
      <c r="A95" s="6" t="s">
        <v>7</v>
      </c>
      <c r="B95" s="6">
        <v>1</v>
      </c>
      <c r="C95" s="7">
        <v>11</v>
      </c>
      <c r="D95" s="8">
        <v>2745813.31</v>
      </c>
      <c r="E95" s="8">
        <v>17983.5</v>
      </c>
      <c r="F95" s="8">
        <v>13237.43</v>
      </c>
      <c r="G95" s="8">
        <f>E95/C95</f>
        <v>1634.8636363636363</v>
      </c>
      <c r="H95" s="9">
        <f>F95/D95</f>
        <v>4.8209504818810863E-3</v>
      </c>
      <c r="I95" s="9">
        <f>(E95+F95)/D95</f>
        <v>1.137037608722204E-2</v>
      </c>
      <c r="J95" s="7">
        <v>2016</v>
      </c>
    </row>
    <row r="96" spans="1:10" x14ac:dyDescent="0.35">
      <c r="A96" s="6" t="s">
        <v>12</v>
      </c>
      <c r="B96" s="6">
        <v>1</v>
      </c>
      <c r="C96" s="7">
        <v>45</v>
      </c>
      <c r="D96" s="8">
        <v>813790.18</v>
      </c>
      <c r="E96" s="8">
        <v>15282.85</v>
      </c>
      <c r="F96" s="8">
        <v>658.2</v>
      </c>
      <c r="G96" s="8">
        <f>E96/C96</f>
        <v>339.61888888888888</v>
      </c>
      <c r="H96" s="9">
        <f>F96/D96</f>
        <v>8.0880799028565321E-4</v>
      </c>
      <c r="I96" s="9">
        <f>(E96+F96)/D96</f>
        <v>1.9588648759561095E-2</v>
      </c>
      <c r="J96" s="7">
        <v>2018</v>
      </c>
    </row>
    <row r="97" spans="1:10" x14ac:dyDescent="0.35">
      <c r="A97" s="6" t="s">
        <v>21</v>
      </c>
      <c r="B97" s="6">
        <v>1</v>
      </c>
      <c r="C97" s="7">
        <v>45</v>
      </c>
      <c r="D97" s="8">
        <v>1346829.13</v>
      </c>
      <c r="E97" s="8">
        <v>13408.26</v>
      </c>
      <c r="F97" s="8">
        <v>4592.3</v>
      </c>
      <c r="G97" s="8">
        <f>E97/C97</f>
        <v>297.96133333333336</v>
      </c>
      <c r="H97" s="9">
        <f>F97/D97</f>
        <v>3.4097124109574318E-3</v>
      </c>
      <c r="I97" s="9">
        <f>(E97+F97)/D97</f>
        <v>1.3365140090190953E-2</v>
      </c>
      <c r="J97" s="7">
        <v>2016</v>
      </c>
    </row>
    <row r="98" spans="1:10" x14ac:dyDescent="0.35">
      <c r="A98" s="6" t="s">
        <v>21</v>
      </c>
      <c r="B98" s="6">
        <v>1</v>
      </c>
      <c r="C98" s="7">
        <v>12</v>
      </c>
      <c r="D98" s="8">
        <v>127179.26</v>
      </c>
      <c r="E98" s="8">
        <v>3709.58</v>
      </c>
      <c r="F98" s="8">
        <v>345.82</v>
      </c>
      <c r="G98" s="8">
        <f>E98/C98</f>
        <v>309.13166666666666</v>
      </c>
      <c r="H98" s="9">
        <f>F98/D98</f>
        <v>2.7191540507469536E-3</v>
      </c>
      <c r="I98" s="9">
        <f>(E98+F98)/D98</f>
        <v>3.1887274701865698E-2</v>
      </c>
      <c r="J98" s="7">
        <v>2017</v>
      </c>
    </row>
    <row r="99" spans="1:10" x14ac:dyDescent="0.35">
      <c r="A99" s="6" t="s">
        <v>21</v>
      </c>
      <c r="B99" s="6">
        <v>1</v>
      </c>
      <c r="C99" s="7">
        <v>10</v>
      </c>
      <c r="D99" s="8">
        <v>335109.73</v>
      </c>
      <c r="E99" s="8">
        <v>5988.87</v>
      </c>
      <c r="F99" s="8">
        <v>1027.7</v>
      </c>
      <c r="G99" s="8">
        <f>E99/C99</f>
        <v>598.88699999999994</v>
      </c>
      <c r="H99" s="9">
        <f>F99/D99</f>
        <v>3.0667566710163865E-3</v>
      </c>
      <c r="I99" s="9">
        <f>(E99+F99)/D99</f>
        <v>2.0938126744335355E-2</v>
      </c>
      <c r="J99" s="7">
        <v>2018</v>
      </c>
    </row>
    <row r="100" spans="1:10" x14ac:dyDescent="0.35">
      <c r="A100" s="6" t="s">
        <v>28</v>
      </c>
      <c r="B100" s="6">
        <v>1</v>
      </c>
      <c r="C100" s="7">
        <v>6</v>
      </c>
      <c r="D100" s="8">
        <v>433727.83</v>
      </c>
      <c r="E100" s="8">
        <v>5105.76</v>
      </c>
      <c r="F100" s="8">
        <v>444.93</v>
      </c>
      <c r="G100" s="8">
        <f>E100/C100</f>
        <v>850.96</v>
      </c>
      <c r="H100" s="9">
        <f>F100/D100</f>
        <v>1.0258276486431594E-3</v>
      </c>
      <c r="I100" s="9">
        <f>(E100+F100)/D100</f>
        <v>1.2797633944771311E-2</v>
      </c>
      <c r="J100" s="7">
        <v>2016</v>
      </c>
    </row>
    <row r="101" spans="1:10" x14ac:dyDescent="0.35">
      <c r="A101" s="6" t="s">
        <v>29</v>
      </c>
      <c r="B101" s="6">
        <v>1</v>
      </c>
      <c r="C101" s="7">
        <v>55</v>
      </c>
      <c r="D101" s="8">
        <v>1450309</v>
      </c>
      <c r="E101" s="8">
        <f>3618.7+3250</f>
        <v>6868.7</v>
      </c>
      <c r="F101" s="11">
        <v>6685.83</v>
      </c>
      <c r="G101" s="8">
        <f>E101/C101</f>
        <v>124.88545454545454</v>
      </c>
      <c r="H101" s="9">
        <f>F101/D101</f>
        <v>4.6099348483667965E-3</v>
      </c>
      <c r="I101" s="9">
        <f>(E101+F101)/D101</f>
        <v>9.3459600678200295E-3</v>
      </c>
      <c r="J101" s="7">
        <v>2016</v>
      </c>
    </row>
    <row r="102" spans="1:10" x14ac:dyDescent="0.35">
      <c r="A102" s="6" t="s">
        <v>30</v>
      </c>
      <c r="B102" s="6">
        <v>1</v>
      </c>
      <c r="C102" s="7">
        <v>9</v>
      </c>
      <c r="D102" s="8">
        <v>461509.95</v>
      </c>
      <c r="E102" s="8">
        <v>9940.2999999999993</v>
      </c>
      <c r="F102" s="11">
        <v>2049.61</v>
      </c>
      <c r="G102" s="8">
        <f>E102/C102</f>
        <v>1104.4777777777776</v>
      </c>
      <c r="H102" s="9">
        <f>F102/D102</f>
        <v>4.4410960153730165E-3</v>
      </c>
      <c r="I102" s="9">
        <f>(E102+F102)/D102</f>
        <v>2.5979743231971487E-2</v>
      </c>
      <c r="J102" s="7">
        <v>2016</v>
      </c>
    </row>
    <row r="103" spans="1:10" x14ac:dyDescent="0.35">
      <c r="A103" s="6" t="s">
        <v>31</v>
      </c>
      <c r="B103" s="6">
        <v>1</v>
      </c>
      <c r="C103" s="7">
        <v>7</v>
      </c>
      <c r="D103" s="8">
        <v>1625825.48</v>
      </c>
      <c r="E103" s="8">
        <v>17652.64</v>
      </c>
      <c r="F103" s="11">
        <v>7959</v>
      </c>
      <c r="G103" s="8">
        <f>E103/C103</f>
        <v>2521.8057142857142</v>
      </c>
      <c r="H103" s="9">
        <f>F103/D103</f>
        <v>4.8953593715359905E-3</v>
      </c>
      <c r="I103" s="9">
        <f>(E103+F103)/D103</f>
        <v>1.575300689714864E-2</v>
      </c>
      <c r="J103" s="7">
        <v>2016</v>
      </c>
    </row>
  </sheetData>
  <sortState ref="A2:K103">
    <sortCondition ref="A2:A10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 summary</vt:lpstr>
      <vt:lpstr>2018 study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Droblyen</dc:creator>
  <cp:lastModifiedBy>Eric Droblyen</cp:lastModifiedBy>
  <dcterms:created xsi:type="dcterms:W3CDTF">2018-11-16T14:49:34Z</dcterms:created>
  <dcterms:modified xsi:type="dcterms:W3CDTF">2018-11-20T20:27:11Z</dcterms:modified>
</cp:coreProperties>
</file>