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c.EMPFID\Desktop\"/>
    </mc:Choice>
  </mc:AlternateContent>
  <xr:revisionPtr revIDLastSave="0" documentId="13_ncr:1_{064E386D-821D-4598-B310-E30FF219D455}" xr6:coauthVersionLast="46" xr6:coauthVersionMax="46" xr10:uidLastSave="{00000000-0000-0000-0000-000000000000}"/>
  <bookViews>
    <workbookView xWindow="28680" yWindow="-75" windowWidth="29040" windowHeight="15840" activeTab="2" xr2:uid="{CE46BDAC-406C-465D-B22C-BC1431EA8AF1}"/>
  </bookViews>
  <sheets>
    <sheet name="Data" sheetId="2" r:id="rId1"/>
    <sheet name="Weighted Averages" sheetId="1" r:id="rId2"/>
    <sheet name="Comparison" sheetId="4" r:id="rId3"/>
    <sheet name="Summary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4" l="1"/>
  <c r="H38" i="4"/>
  <c r="E10" i="4"/>
  <c r="G10" i="4"/>
  <c r="H10" i="4" s="1"/>
  <c r="E11" i="4"/>
  <c r="G11" i="4"/>
  <c r="H11" i="4" s="1"/>
  <c r="E12" i="4"/>
  <c r="G12" i="4"/>
  <c r="H12" i="4" s="1"/>
  <c r="E13" i="4"/>
  <c r="G13" i="4"/>
  <c r="H13" i="4" s="1"/>
  <c r="E14" i="4"/>
  <c r="G14" i="4"/>
  <c r="H14" i="4" s="1"/>
  <c r="E15" i="4"/>
  <c r="G15" i="4"/>
  <c r="H15" i="4" s="1"/>
  <c r="E16" i="4"/>
  <c r="G16" i="4"/>
  <c r="H16" i="4" s="1"/>
  <c r="E17" i="4"/>
  <c r="G17" i="4"/>
  <c r="H17" i="4" s="1"/>
  <c r="E18" i="4"/>
  <c r="G18" i="4"/>
  <c r="H18" i="4" s="1"/>
  <c r="E19" i="4"/>
  <c r="G19" i="4"/>
  <c r="H19" i="4" s="1"/>
  <c r="E20" i="4"/>
  <c r="G20" i="4"/>
  <c r="H20" i="4" s="1"/>
  <c r="E21" i="4"/>
  <c r="G21" i="4"/>
  <c r="H21" i="4" s="1"/>
  <c r="E22" i="4"/>
  <c r="G22" i="4"/>
  <c r="H22" i="4" s="1"/>
  <c r="E23" i="4"/>
  <c r="G23" i="4"/>
  <c r="H23" i="4" s="1"/>
  <c r="E24" i="4"/>
  <c r="G24" i="4"/>
  <c r="H24" i="4" s="1"/>
  <c r="E25" i="4"/>
  <c r="G25" i="4"/>
  <c r="H25" i="4" s="1"/>
  <c r="E26" i="4"/>
  <c r="G26" i="4"/>
  <c r="H26" i="4" s="1"/>
  <c r="E27" i="4"/>
  <c r="G27" i="4"/>
  <c r="H27" i="4" s="1"/>
  <c r="E28" i="4"/>
  <c r="G28" i="4"/>
  <c r="H28" i="4" s="1"/>
  <c r="E29" i="4"/>
  <c r="G29" i="4"/>
  <c r="H29" i="4" s="1"/>
  <c r="E30" i="4"/>
  <c r="G30" i="4"/>
  <c r="E31" i="4"/>
  <c r="G31" i="4"/>
  <c r="H31" i="4" s="1"/>
  <c r="E32" i="4"/>
  <c r="G32" i="4"/>
  <c r="H32" i="4" s="1"/>
  <c r="E33" i="4"/>
  <c r="G33" i="4"/>
  <c r="H33" i="4" s="1"/>
  <c r="E34" i="4"/>
  <c r="G34" i="4"/>
  <c r="H34" i="4" s="1"/>
  <c r="E35" i="4"/>
  <c r="G35" i="4"/>
  <c r="H35" i="4" s="1"/>
  <c r="E36" i="4"/>
  <c r="G36" i="4"/>
  <c r="H36" i="4" s="1"/>
  <c r="E37" i="4"/>
  <c r="G37" i="4"/>
  <c r="H37" i="4" s="1"/>
  <c r="E38" i="4"/>
  <c r="G38" i="4"/>
  <c r="E39" i="4"/>
  <c r="G39" i="4"/>
  <c r="H39" i="4" s="1"/>
  <c r="E40" i="4"/>
  <c r="G40" i="4"/>
  <c r="H40" i="4" s="1"/>
  <c r="G9" i="4"/>
  <c r="E9" i="4"/>
  <c r="V15" i="1"/>
  <c r="V17" i="1"/>
  <c r="V24" i="1"/>
  <c r="V26" i="1"/>
  <c r="V32" i="1"/>
  <c r="V38" i="1"/>
  <c r="V42" i="1"/>
  <c r="V45" i="1"/>
  <c r="V47" i="1"/>
  <c r="V54" i="1"/>
  <c r="V58" i="1"/>
  <c r="V60" i="1"/>
  <c r="V74" i="1"/>
  <c r="V76" i="1"/>
  <c r="V78" i="1"/>
  <c r="V85" i="1"/>
  <c r="V87" i="1"/>
  <c r="V92" i="1"/>
  <c r="V94" i="1"/>
  <c r="V97" i="1"/>
  <c r="V110" i="1"/>
  <c r="V113" i="1"/>
  <c r="V118" i="1"/>
  <c r="V120" i="1"/>
  <c r="V122" i="1"/>
  <c r="V125" i="1"/>
  <c r="V127" i="1"/>
  <c r="V129" i="1"/>
  <c r="V131" i="1"/>
  <c r="V134" i="1"/>
  <c r="V136" i="1"/>
  <c r="V138" i="1"/>
  <c r="Q135" i="1"/>
  <c r="Q133" i="1"/>
  <c r="Q132" i="1"/>
  <c r="Q130" i="1"/>
  <c r="Q128" i="1"/>
  <c r="Q126" i="1"/>
  <c r="R126" i="1" s="1"/>
  <c r="R127" i="1" s="1"/>
  <c r="Q124" i="1"/>
  <c r="Q123" i="1"/>
  <c r="Q121" i="1"/>
  <c r="R121" i="1" s="1"/>
  <c r="R122" i="1" s="1"/>
  <c r="Q119" i="1"/>
  <c r="R119" i="1" s="1"/>
  <c r="R120" i="1" s="1"/>
  <c r="Q117" i="1"/>
  <c r="Q116" i="1"/>
  <c r="Q115" i="1"/>
  <c r="Q114" i="1"/>
  <c r="Q112" i="1"/>
  <c r="Q111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6" i="1"/>
  <c r="Q95" i="1"/>
  <c r="Q93" i="1"/>
  <c r="R93" i="1" s="1"/>
  <c r="R94" i="1" s="1"/>
  <c r="Q91" i="1"/>
  <c r="Q90" i="1"/>
  <c r="Q89" i="1"/>
  <c r="Q88" i="1"/>
  <c r="Q86" i="1"/>
  <c r="R86" i="1" s="1"/>
  <c r="R87" i="1" s="1"/>
  <c r="Q84" i="1"/>
  <c r="Q83" i="1"/>
  <c r="Q82" i="1"/>
  <c r="Q81" i="1"/>
  <c r="Q80" i="1"/>
  <c r="Q79" i="1"/>
  <c r="Q77" i="1"/>
  <c r="R77" i="1" s="1"/>
  <c r="R78" i="1" s="1"/>
  <c r="Q75" i="1"/>
  <c r="R75" i="1" s="1"/>
  <c r="R76" i="1" s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59" i="1"/>
  <c r="R59" i="1" s="1"/>
  <c r="R60" i="1" s="1"/>
  <c r="Q57" i="1"/>
  <c r="Q56" i="1"/>
  <c r="Q55" i="1"/>
  <c r="Q53" i="1"/>
  <c r="Q52" i="1"/>
  <c r="Q51" i="1"/>
  <c r="Q50" i="1"/>
  <c r="Q49" i="1"/>
  <c r="Q48" i="1"/>
  <c r="Q46" i="1"/>
  <c r="R46" i="1" s="1"/>
  <c r="R47" i="1" s="1"/>
  <c r="Q44" i="1"/>
  <c r="Q43" i="1"/>
  <c r="Q41" i="1"/>
  <c r="Q40" i="1"/>
  <c r="Q39" i="1"/>
  <c r="Q37" i="1"/>
  <c r="Q36" i="1"/>
  <c r="Q35" i="1"/>
  <c r="Q34" i="1"/>
  <c r="Q33" i="1"/>
  <c r="Q31" i="1"/>
  <c r="Q30" i="1"/>
  <c r="Q29" i="1"/>
  <c r="Q28" i="1"/>
  <c r="Q27" i="1"/>
  <c r="Q25" i="1"/>
  <c r="R25" i="1" s="1"/>
  <c r="R26" i="1" s="1"/>
  <c r="Q23" i="1"/>
  <c r="Q22" i="1"/>
  <c r="Q21" i="1"/>
  <c r="Q20" i="1"/>
  <c r="Q19" i="1"/>
  <c r="Q18" i="1"/>
  <c r="Q16" i="1"/>
  <c r="R16" i="1" s="1"/>
  <c r="R17" i="1" s="1"/>
  <c r="Q3" i="1"/>
  <c r="Q4" i="1"/>
  <c r="Q5" i="1"/>
  <c r="Q6" i="1"/>
  <c r="Q7" i="1"/>
  <c r="Q8" i="1"/>
  <c r="Q9" i="1"/>
  <c r="Q10" i="1"/>
  <c r="Q11" i="1"/>
  <c r="Q12" i="1"/>
  <c r="Q13" i="1"/>
  <c r="Q14" i="1"/>
  <c r="Q2" i="1"/>
  <c r="R135" i="1"/>
  <c r="R136" i="1" s="1"/>
  <c r="R130" i="1"/>
  <c r="R131" i="1" s="1"/>
  <c r="R128" i="1"/>
  <c r="R129" i="1" s="1"/>
  <c r="AB2" i="1"/>
  <c r="AB3" i="1"/>
  <c r="AB4" i="1"/>
  <c r="AB5" i="1"/>
  <c r="AB6" i="1"/>
  <c r="AB7" i="1"/>
  <c r="AB8" i="1"/>
  <c r="AB9" i="1"/>
  <c r="AB10" i="1"/>
  <c r="AB11" i="1"/>
  <c r="AB12" i="1"/>
  <c r="AB13" i="1"/>
  <c r="AB14" i="1"/>
  <c r="AB16" i="1"/>
  <c r="AC16" i="1" s="1"/>
  <c r="AC17" i="1" s="1"/>
  <c r="AB18" i="1"/>
  <c r="AB19" i="1"/>
  <c r="AB20" i="1"/>
  <c r="AB21" i="1"/>
  <c r="AB22" i="1"/>
  <c r="AB23" i="1"/>
  <c r="AB25" i="1"/>
  <c r="AC25" i="1" s="1"/>
  <c r="AC26" i="1" s="1"/>
  <c r="AB27" i="1"/>
  <c r="AB28" i="1"/>
  <c r="AB29" i="1"/>
  <c r="AB30" i="1"/>
  <c r="AB31" i="1"/>
  <c r="AB33" i="1"/>
  <c r="AB34" i="1"/>
  <c r="AB35" i="1"/>
  <c r="AB36" i="1"/>
  <c r="AB37" i="1"/>
  <c r="AB39" i="1"/>
  <c r="AB40" i="1"/>
  <c r="AB41" i="1"/>
  <c r="AB43" i="1"/>
  <c r="AB44" i="1"/>
  <c r="AB46" i="1"/>
  <c r="AC46" i="1" s="1"/>
  <c r="AC47" i="1" s="1"/>
  <c r="AB48" i="1"/>
  <c r="AB49" i="1"/>
  <c r="AB50" i="1"/>
  <c r="AB51" i="1"/>
  <c r="AB52" i="1"/>
  <c r="AB53" i="1"/>
  <c r="AB55" i="1"/>
  <c r="AB56" i="1"/>
  <c r="AB57" i="1"/>
  <c r="AB59" i="1"/>
  <c r="AC59" i="1" s="1"/>
  <c r="AC60" i="1" s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5" i="1"/>
  <c r="AC75" i="1" s="1"/>
  <c r="AC76" i="1" s="1"/>
  <c r="AB77" i="1"/>
  <c r="AC77" i="1" s="1"/>
  <c r="AC78" i="1" s="1"/>
  <c r="AB79" i="1"/>
  <c r="AB80" i="1"/>
  <c r="AB81" i="1"/>
  <c r="AB82" i="1"/>
  <c r="AB83" i="1"/>
  <c r="AB84" i="1"/>
  <c r="AB86" i="1"/>
  <c r="AC86" i="1" s="1"/>
  <c r="AC87" i="1" s="1"/>
  <c r="AB88" i="1"/>
  <c r="AB89" i="1"/>
  <c r="AB90" i="1"/>
  <c r="AB91" i="1"/>
  <c r="AB93" i="1"/>
  <c r="AC93" i="1" s="1"/>
  <c r="AC94" i="1" s="1"/>
  <c r="AB95" i="1"/>
  <c r="AB96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1" i="1"/>
  <c r="AB112" i="1"/>
  <c r="AB114" i="1"/>
  <c r="AB115" i="1"/>
  <c r="AB116" i="1"/>
  <c r="AB117" i="1"/>
  <c r="AB119" i="1"/>
  <c r="AC119" i="1" s="1"/>
  <c r="AC120" i="1" s="1"/>
  <c r="AB121" i="1"/>
  <c r="AC121" i="1" s="1"/>
  <c r="AC122" i="1" s="1"/>
  <c r="AB123" i="1"/>
  <c r="AB124" i="1"/>
  <c r="AB126" i="1"/>
  <c r="AC126" i="1" s="1"/>
  <c r="AC127" i="1" s="1"/>
  <c r="AB128" i="1"/>
  <c r="AC128" i="1" s="1"/>
  <c r="AC129" i="1" s="1"/>
  <c r="AB130" i="1"/>
  <c r="AC130" i="1" s="1"/>
  <c r="AC131" i="1" s="1"/>
  <c r="AB132" i="1"/>
  <c r="AB133" i="1"/>
  <c r="AB135" i="1"/>
  <c r="AC135" i="1" s="1"/>
  <c r="AC136" i="1" s="1"/>
  <c r="AB138" i="1"/>
  <c r="AE135" i="1"/>
  <c r="AF135" i="1" s="1"/>
  <c r="AF136" i="1" s="1"/>
  <c r="AE133" i="1"/>
  <c r="AE132" i="1"/>
  <c r="AE130" i="1"/>
  <c r="AF130" i="1" s="1"/>
  <c r="AF131" i="1" s="1"/>
  <c r="AE128" i="1"/>
  <c r="AF128" i="1" s="1"/>
  <c r="AF129" i="1" s="1"/>
  <c r="AE126" i="1"/>
  <c r="AF126" i="1" s="1"/>
  <c r="AF127" i="1" s="1"/>
  <c r="AE124" i="1"/>
  <c r="AE123" i="1"/>
  <c r="AE121" i="1"/>
  <c r="AF121" i="1" s="1"/>
  <c r="AF122" i="1" s="1"/>
  <c r="AE119" i="1"/>
  <c r="AF119" i="1" s="1"/>
  <c r="AF120" i="1" s="1"/>
  <c r="AE117" i="1"/>
  <c r="AE116" i="1"/>
  <c r="AE115" i="1"/>
  <c r="AE114" i="1"/>
  <c r="AE112" i="1"/>
  <c r="AE111" i="1"/>
  <c r="AE109" i="1"/>
  <c r="AE108" i="1"/>
  <c r="AE107" i="1"/>
  <c r="AE106" i="1"/>
  <c r="AE105" i="1"/>
  <c r="AE104" i="1"/>
  <c r="AE103" i="1"/>
  <c r="AE102" i="1"/>
  <c r="AE101" i="1"/>
  <c r="AE100" i="1"/>
  <c r="AE99" i="1"/>
  <c r="AE98" i="1"/>
  <c r="AE96" i="1"/>
  <c r="AE95" i="1"/>
  <c r="AE93" i="1"/>
  <c r="AF93" i="1" s="1"/>
  <c r="AF94" i="1" s="1"/>
  <c r="AE91" i="1"/>
  <c r="AE90" i="1"/>
  <c r="AE89" i="1"/>
  <c r="AE88" i="1"/>
  <c r="AE86" i="1"/>
  <c r="AF86" i="1" s="1"/>
  <c r="AF87" i="1" s="1"/>
  <c r="AE84" i="1"/>
  <c r="AE83" i="1"/>
  <c r="AE82" i="1"/>
  <c r="AE81" i="1"/>
  <c r="AE80" i="1"/>
  <c r="AE79" i="1"/>
  <c r="AE77" i="1"/>
  <c r="AF77" i="1" s="1"/>
  <c r="AF78" i="1" s="1"/>
  <c r="AE75" i="1"/>
  <c r="AF75" i="1" s="1"/>
  <c r="AF76" i="1" s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59" i="1"/>
  <c r="AF59" i="1" s="1"/>
  <c r="AF60" i="1" s="1"/>
  <c r="AE57" i="1"/>
  <c r="AE56" i="1"/>
  <c r="AE55" i="1"/>
  <c r="AE53" i="1"/>
  <c r="AE52" i="1"/>
  <c r="AE51" i="1"/>
  <c r="AE50" i="1"/>
  <c r="AE49" i="1"/>
  <c r="AE48" i="1"/>
  <c r="AE46" i="1"/>
  <c r="AF46" i="1" s="1"/>
  <c r="AF47" i="1" s="1"/>
  <c r="AE44" i="1"/>
  <c r="AE43" i="1"/>
  <c r="AE41" i="1"/>
  <c r="AE40" i="1"/>
  <c r="AE39" i="1"/>
  <c r="AE37" i="1"/>
  <c r="AE36" i="1"/>
  <c r="AE35" i="1"/>
  <c r="AE34" i="1"/>
  <c r="AE33" i="1"/>
  <c r="AE31" i="1"/>
  <c r="AE30" i="1"/>
  <c r="AE29" i="1"/>
  <c r="AE28" i="1"/>
  <c r="AE27" i="1"/>
  <c r="AE25" i="1"/>
  <c r="AF25" i="1" s="1"/>
  <c r="AF26" i="1" s="1"/>
  <c r="AE23" i="1"/>
  <c r="AE22" i="1"/>
  <c r="AE21" i="1"/>
  <c r="AE20" i="1"/>
  <c r="AE19" i="1"/>
  <c r="AE18" i="1"/>
  <c r="AE16" i="1"/>
  <c r="AF16" i="1" s="1"/>
  <c r="AF17" i="1" s="1"/>
  <c r="AE14" i="1"/>
  <c r="AE13" i="1"/>
  <c r="AE12" i="1"/>
  <c r="AE11" i="1"/>
  <c r="AE10" i="1"/>
  <c r="AE9" i="1"/>
  <c r="AE8" i="1"/>
  <c r="AE7" i="1"/>
  <c r="AE6" i="1"/>
  <c r="AE5" i="1"/>
  <c r="AE4" i="1"/>
  <c r="AE3" i="1"/>
  <c r="AE2" i="1"/>
  <c r="AE138" i="1"/>
  <c r="Y138" i="1"/>
  <c r="H9" i="4" l="1"/>
  <c r="B33" i="3"/>
  <c r="L106" i="2" l="1"/>
  <c r="K106" i="2"/>
  <c r="J106" i="2"/>
  <c r="G106" i="2"/>
  <c r="F106" i="2"/>
  <c r="E106" i="2"/>
  <c r="D106" i="2"/>
  <c r="N48" i="1" l="1"/>
  <c r="A136" i="1" l="1"/>
  <c r="A134" i="1"/>
  <c r="A131" i="1"/>
  <c r="A129" i="1"/>
  <c r="A127" i="1"/>
  <c r="A125" i="1"/>
  <c r="A122" i="1"/>
  <c r="A120" i="1"/>
  <c r="A118" i="1"/>
  <c r="A113" i="1"/>
  <c r="A110" i="1"/>
  <c r="A97" i="1"/>
  <c r="A94" i="1"/>
  <c r="A92" i="1"/>
  <c r="A87" i="1"/>
  <c r="A85" i="1"/>
  <c r="A78" i="1"/>
  <c r="A76" i="1"/>
  <c r="A74" i="1"/>
  <c r="A60" i="1"/>
  <c r="A58" i="1"/>
  <c r="A54" i="1"/>
  <c r="A47" i="1"/>
  <c r="A45" i="1"/>
  <c r="A42" i="1"/>
  <c r="A38" i="1"/>
  <c r="A32" i="1"/>
  <c r="A26" i="1"/>
  <c r="A24" i="1"/>
  <c r="A17" i="1"/>
  <c r="A15" i="1"/>
  <c r="M5" i="2"/>
  <c r="M16" i="2"/>
  <c r="M52" i="2"/>
  <c r="M54" i="2"/>
  <c r="M65" i="2"/>
  <c r="M67" i="2"/>
  <c r="M92" i="2"/>
  <c r="M13" i="2"/>
  <c r="M35" i="2"/>
  <c r="M44" i="2"/>
  <c r="M68" i="2"/>
  <c r="M83" i="2"/>
  <c r="M85" i="2"/>
  <c r="M87" i="2"/>
  <c r="M91" i="2"/>
  <c r="M101" i="2"/>
  <c r="M104" i="2"/>
  <c r="M14" i="2"/>
  <c r="M60" i="2"/>
  <c r="M62" i="2"/>
  <c r="M89" i="2"/>
  <c r="M98" i="2"/>
  <c r="I28" i="2"/>
  <c r="I38" i="2"/>
  <c r="I52" i="2"/>
  <c r="I65" i="2"/>
  <c r="I72" i="2"/>
  <c r="I78" i="2"/>
  <c r="I80" i="2"/>
  <c r="I92" i="2"/>
  <c r="I94" i="2"/>
  <c r="I97" i="2"/>
  <c r="I103" i="2"/>
  <c r="I13" i="2"/>
  <c r="I42" i="2"/>
  <c r="I73" i="2"/>
  <c r="I76" i="2"/>
  <c r="I85" i="2"/>
  <c r="I104" i="2"/>
  <c r="I48" i="2"/>
  <c r="I89" i="2"/>
  <c r="I49" i="2"/>
  <c r="L98" i="2"/>
  <c r="H98" i="2"/>
  <c r="I98" i="2" s="1"/>
  <c r="L95" i="2"/>
  <c r="M95" i="2" s="1"/>
  <c r="H95" i="2"/>
  <c r="I95" i="2" s="1"/>
  <c r="L89" i="2"/>
  <c r="H89" i="2"/>
  <c r="N89" i="2" s="1"/>
  <c r="L70" i="2"/>
  <c r="M70" i="2" s="1"/>
  <c r="H70" i="2"/>
  <c r="I70" i="2" s="1"/>
  <c r="L62" i="2"/>
  <c r="H62" i="2"/>
  <c r="N62" i="2" s="1"/>
  <c r="L61" i="2"/>
  <c r="M61" i="2" s="1"/>
  <c r="H61" i="2"/>
  <c r="I61" i="2" s="1"/>
  <c r="L60" i="2"/>
  <c r="H60" i="2"/>
  <c r="N60" i="2" s="1"/>
  <c r="L48" i="2"/>
  <c r="M48" i="2" s="1"/>
  <c r="H48" i="2"/>
  <c r="L14" i="2"/>
  <c r="H14" i="2"/>
  <c r="I14" i="2" s="1"/>
  <c r="L105" i="2"/>
  <c r="M105" i="2" s="1"/>
  <c r="H105" i="2"/>
  <c r="N105" i="2" s="1"/>
  <c r="L104" i="2"/>
  <c r="H104" i="2"/>
  <c r="N104" i="2" s="1"/>
  <c r="L102" i="2"/>
  <c r="M102" i="2" s="1"/>
  <c r="H102" i="2"/>
  <c r="L101" i="2"/>
  <c r="H101" i="2"/>
  <c r="N101" i="2" s="1"/>
  <c r="L100" i="2"/>
  <c r="M100" i="2" s="1"/>
  <c r="H100" i="2"/>
  <c r="I100" i="2" s="1"/>
  <c r="L91" i="2"/>
  <c r="H91" i="2"/>
  <c r="N91" i="2" s="1"/>
  <c r="L88" i="2"/>
  <c r="M88" i="2" s="1"/>
  <c r="H88" i="2"/>
  <c r="I88" i="2" s="1"/>
  <c r="L87" i="2"/>
  <c r="H87" i="2"/>
  <c r="N87" i="2" s="1"/>
  <c r="L86" i="2"/>
  <c r="M86" i="2" s="1"/>
  <c r="H86" i="2"/>
  <c r="N86" i="2" s="1"/>
  <c r="L85" i="2"/>
  <c r="H85" i="2"/>
  <c r="L84" i="2"/>
  <c r="M84" i="2" s="1"/>
  <c r="H84" i="2"/>
  <c r="L83" i="2"/>
  <c r="H83" i="2"/>
  <c r="I83" i="2" s="1"/>
  <c r="L82" i="2"/>
  <c r="M82" i="2" s="1"/>
  <c r="H82" i="2"/>
  <c r="I82" i="2" s="1"/>
  <c r="L81" i="2"/>
  <c r="M81" i="2" s="1"/>
  <c r="H81" i="2"/>
  <c r="N81" i="2" s="1"/>
  <c r="L77" i="2"/>
  <c r="M77" i="2" s="1"/>
  <c r="H77" i="2"/>
  <c r="L76" i="2"/>
  <c r="M76" i="2" s="1"/>
  <c r="H76" i="2"/>
  <c r="N74" i="2"/>
  <c r="L74" i="2"/>
  <c r="M74" i="2" s="1"/>
  <c r="H74" i="2"/>
  <c r="I74" i="2" s="1"/>
  <c r="L73" i="2"/>
  <c r="M73" i="2" s="1"/>
  <c r="H73" i="2"/>
  <c r="L69" i="2"/>
  <c r="M69" i="2" s="1"/>
  <c r="H69" i="2"/>
  <c r="N69" i="2" s="1"/>
  <c r="L68" i="2"/>
  <c r="H68" i="2"/>
  <c r="N68" i="2" s="1"/>
  <c r="L59" i="2"/>
  <c r="M59" i="2" s="1"/>
  <c r="H59" i="2"/>
  <c r="I59" i="2" s="1"/>
  <c r="L58" i="2"/>
  <c r="N58" i="2" s="1"/>
  <c r="H58" i="2"/>
  <c r="I58" i="2" s="1"/>
  <c r="L47" i="2"/>
  <c r="M47" i="2" s="1"/>
  <c r="H47" i="2"/>
  <c r="N47" i="2" s="1"/>
  <c r="L44" i="2"/>
  <c r="H44" i="2"/>
  <c r="I44" i="2" s="1"/>
  <c r="L43" i="2"/>
  <c r="M43" i="2" s="1"/>
  <c r="H43" i="2"/>
  <c r="N43" i="2" s="1"/>
  <c r="L42" i="2"/>
  <c r="M42" i="2" s="1"/>
  <c r="H42" i="2"/>
  <c r="L41" i="2"/>
  <c r="M41" i="2" s="1"/>
  <c r="H41" i="2"/>
  <c r="N41" i="2" s="1"/>
  <c r="L35" i="2"/>
  <c r="H35" i="2"/>
  <c r="N35" i="2" s="1"/>
  <c r="L32" i="2"/>
  <c r="M32" i="2" s="1"/>
  <c r="H32" i="2"/>
  <c r="I32" i="2" s="1"/>
  <c r="L27" i="2"/>
  <c r="M27" i="2" s="1"/>
  <c r="H27" i="2"/>
  <c r="L21" i="2"/>
  <c r="M21" i="2" s="1"/>
  <c r="H21" i="2"/>
  <c r="I21" i="2" s="1"/>
  <c r="L20" i="2"/>
  <c r="M20" i="2" s="1"/>
  <c r="H20" i="2"/>
  <c r="N20" i="2" s="1"/>
  <c r="L19" i="2"/>
  <c r="M19" i="2" s="1"/>
  <c r="H19" i="2"/>
  <c r="I19" i="2" s="1"/>
  <c r="L13" i="2"/>
  <c r="H13" i="2"/>
  <c r="L12" i="2"/>
  <c r="M12" i="2" s="1"/>
  <c r="H12" i="2"/>
  <c r="L103" i="2"/>
  <c r="M103" i="2" s="1"/>
  <c r="H103" i="2"/>
  <c r="L99" i="2"/>
  <c r="M99" i="2" s="1"/>
  <c r="H99" i="2"/>
  <c r="I99" i="2" s="1"/>
  <c r="L97" i="2"/>
  <c r="N97" i="2" s="1"/>
  <c r="H97" i="2"/>
  <c r="L96" i="2"/>
  <c r="M96" i="2" s="1"/>
  <c r="H96" i="2"/>
  <c r="I96" i="2" s="1"/>
  <c r="L94" i="2"/>
  <c r="M94" i="2" s="1"/>
  <c r="H94" i="2"/>
  <c r="L93" i="2"/>
  <c r="M93" i="2" s="1"/>
  <c r="H93" i="2"/>
  <c r="N93" i="2" s="1"/>
  <c r="L92" i="2"/>
  <c r="H92" i="2"/>
  <c r="L90" i="2"/>
  <c r="M90" i="2" s="1"/>
  <c r="H90" i="2"/>
  <c r="L80" i="2"/>
  <c r="M80" i="2" s="1"/>
  <c r="H80" i="2"/>
  <c r="L79" i="2"/>
  <c r="M79" i="2" s="1"/>
  <c r="H79" i="2"/>
  <c r="I79" i="2" s="1"/>
  <c r="L78" i="2"/>
  <c r="M78" i="2" s="1"/>
  <c r="H78" i="2"/>
  <c r="L75" i="2"/>
  <c r="M75" i="2" s="1"/>
  <c r="H75" i="2"/>
  <c r="I75" i="2" s="1"/>
  <c r="L72" i="2"/>
  <c r="M72" i="2" s="1"/>
  <c r="H72" i="2"/>
  <c r="L71" i="2"/>
  <c r="M71" i="2" s="1"/>
  <c r="H71" i="2"/>
  <c r="I71" i="2" s="1"/>
  <c r="L67" i="2"/>
  <c r="H67" i="2"/>
  <c r="N67" i="2" s="1"/>
  <c r="L66" i="2"/>
  <c r="M66" i="2" s="1"/>
  <c r="H66" i="2"/>
  <c r="N66" i="2" s="1"/>
  <c r="L65" i="2"/>
  <c r="H65" i="2"/>
  <c r="N65" i="2" s="1"/>
  <c r="L64" i="2"/>
  <c r="M64" i="2" s="1"/>
  <c r="H64" i="2"/>
  <c r="I64" i="2" s="1"/>
  <c r="L63" i="2"/>
  <c r="H63" i="2"/>
  <c r="I63" i="2" s="1"/>
  <c r="L57" i="2"/>
  <c r="M57" i="2" s="1"/>
  <c r="H57" i="2"/>
  <c r="N57" i="2" s="1"/>
  <c r="L56" i="2"/>
  <c r="M56" i="2" s="1"/>
  <c r="H56" i="2"/>
  <c r="I56" i="2" s="1"/>
  <c r="L55" i="2"/>
  <c r="M55" i="2" s="1"/>
  <c r="H55" i="2"/>
  <c r="L54" i="2"/>
  <c r="H54" i="2"/>
  <c r="N54" i="2" s="1"/>
  <c r="L53" i="2"/>
  <c r="M53" i="2" s="1"/>
  <c r="H53" i="2"/>
  <c r="N53" i="2" s="1"/>
  <c r="L52" i="2"/>
  <c r="H52" i="2"/>
  <c r="N52" i="2" s="1"/>
  <c r="L51" i="2"/>
  <c r="M51" i="2" s="1"/>
  <c r="H51" i="2"/>
  <c r="I51" i="2" s="1"/>
  <c r="L46" i="2"/>
  <c r="M46" i="2" s="1"/>
  <c r="H46" i="2"/>
  <c r="N46" i="2" s="1"/>
  <c r="L45" i="2"/>
  <c r="M45" i="2" s="1"/>
  <c r="H45" i="2"/>
  <c r="I45" i="2" s="1"/>
  <c r="L40" i="2"/>
  <c r="M40" i="2" s="1"/>
  <c r="H40" i="2"/>
  <c r="N40" i="2" s="1"/>
  <c r="L39" i="2"/>
  <c r="M39" i="2" s="1"/>
  <c r="H39" i="2"/>
  <c r="L38" i="2"/>
  <c r="M38" i="2" s="1"/>
  <c r="H38" i="2"/>
  <c r="L37" i="2"/>
  <c r="M37" i="2" s="1"/>
  <c r="H37" i="2"/>
  <c r="L36" i="2"/>
  <c r="M36" i="2" s="1"/>
  <c r="H36" i="2"/>
  <c r="N36" i="2" s="1"/>
  <c r="L34" i="2"/>
  <c r="M34" i="2" s="1"/>
  <c r="H34" i="2"/>
  <c r="I34" i="2" s="1"/>
  <c r="L33" i="2"/>
  <c r="N33" i="2" s="1"/>
  <c r="H33" i="2"/>
  <c r="I33" i="2" s="1"/>
  <c r="L31" i="2"/>
  <c r="M31" i="2" s="1"/>
  <c r="H31" i="2"/>
  <c r="I31" i="2" s="1"/>
  <c r="L30" i="2"/>
  <c r="M30" i="2" s="1"/>
  <c r="H30" i="2"/>
  <c r="I30" i="2" s="1"/>
  <c r="L29" i="2"/>
  <c r="M29" i="2" s="1"/>
  <c r="H29" i="2"/>
  <c r="L28" i="2"/>
  <c r="M28" i="2" s="1"/>
  <c r="H28" i="2"/>
  <c r="L26" i="2"/>
  <c r="M26" i="2" s="1"/>
  <c r="H26" i="2"/>
  <c r="L25" i="2"/>
  <c r="M25" i="2" s="1"/>
  <c r="H25" i="2"/>
  <c r="N25" i="2" s="1"/>
  <c r="L24" i="2"/>
  <c r="M24" i="2" s="1"/>
  <c r="H24" i="2"/>
  <c r="I24" i="2" s="1"/>
  <c r="L23" i="2"/>
  <c r="M23" i="2" s="1"/>
  <c r="H23" i="2"/>
  <c r="I23" i="2" s="1"/>
  <c r="L22" i="2"/>
  <c r="M22" i="2" s="1"/>
  <c r="H22" i="2"/>
  <c r="I22" i="2" s="1"/>
  <c r="L18" i="2"/>
  <c r="M18" i="2" s="1"/>
  <c r="H18" i="2"/>
  <c r="N18" i="2" s="1"/>
  <c r="L17" i="2"/>
  <c r="M17" i="2" s="1"/>
  <c r="H17" i="2"/>
  <c r="I17" i="2" s="1"/>
  <c r="L16" i="2"/>
  <c r="H16" i="2"/>
  <c r="N16" i="2" s="1"/>
  <c r="L15" i="2"/>
  <c r="M15" i="2" s="1"/>
  <c r="H15" i="2"/>
  <c r="N15" i="2" s="1"/>
  <c r="L11" i="2"/>
  <c r="M11" i="2" s="1"/>
  <c r="H11" i="2"/>
  <c r="I11" i="2" s="1"/>
  <c r="L10" i="2"/>
  <c r="M10" i="2" s="1"/>
  <c r="H10" i="2"/>
  <c r="I10" i="2" s="1"/>
  <c r="L9" i="2"/>
  <c r="M9" i="2" s="1"/>
  <c r="H9" i="2"/>
  <c r="I9" i="2" s="1"/>
  <c r="L8" i="2"/>
  <c r="M8" i="2" s="1"/>
  <c r="H8" i="2"/>
  <c r="N8" i="2" s="1"/>
  <c r="L7" i="2"/>
  <c r="M7" i="2" s="1"/>
  <c r="H7" i="2"/>
  <c r="I7" i="2" s="1"/>
  <c r="L6" i="2"/>
  <c r="M6" i="2" s="1"/>
  <c r="H6" i="2"/>
  <c r="N6" i="2" s="1"/>
  <c r="L5" i="2"/>
  <c r="H5" i="2"/>
  <c r="N5" i="2" s="1"/>
  <c r="L4" i="2"/>
  <c r="M4" i="2" s="1"/>
  <c r="H4" i="2"/>
  <c r="N4" i="2" s="1"/>
  <c r="L3" i="2"/>
  <c r="M3" i="2" s="1"/>
  <c r="H3" i="2"/>
  <c r="I3" i="2" s="1"/>
  <c r="L2" i="2"/>
  <c r="M2" i="2" s="1"/>
  <c r="H2" i="2"/>
  <c r="I2" i="2" s="1"/>
  <c r="L50" i="2"/>
  <c r="M50" i="2" s="1"/>
  <c r="H50" i="2"/>
  <c r="N50" i="2" s="1"/>
  <c r="L49" i="2"/>
  <c r="M49" i="2" s="1"/>
  <c r="H49" i="2"/>
  <c r="I39" i="2" l="1"/>
  <c r="H106" i="2"/>
  <c r="N39" i="2"/>
  <c r="I62" i="2"/>
  <c r="I101" i="2"/>
  <c r="I68" i="2"/>
  <c r="I35" i="2"/>
  <c r="I36" i="2"/>
  <c r="I25" i="2"/>
  <c r="N29" i="2"/>
  <c r="N63" i="2"/>
  <c r="N78" i="2"/>
  <c r="N92" i="2"/>
  <c r="N13" i="2"/>
  <c r="N77" i="2"/>
  <c r="N14" i="2"/>
  <c r="N3" i="2"/>
  <c r="N11" i="2"/>
  <c r="N17" i="2"/>
  <c r="N55" i="2"/>
  <c r="N27" i="2"/>
  <c r="N42" i="2"/>
  <c r="N73" i="2"/>
  <c r="N84" i="2"/>
  <c r="N102" i="2"/>
  <c r="N48" i="2"/>
  <c r="N98" i="2"/>
  <c r="I60" i="2"/>
  <c r="I91" i="2"/>
  <c r="I81" i="2"/>
  <c r="I27" i="2"/>
  <c r="I46" i="2"/>
  <c r="I50" i="2"/>
  <c r="M58" i="2"/>
  <c r="M97" i="2"/>
  <c r="M63" i="2"/>
  <c r="M33" i="2"/>
  <c r="I77" i="2"/>
  <c r="I47" i="2"/>
  <c r="I57" i="2"/>
  <c r="I8" i="2"/>
  <c r="I87" i="2"/>
  <c r="I20" i="2"/>
  <c r="I40" i="2"/>
  <c r="I18" i="2"/>
  <c r="N71" i="2"/>
  <c r="N26" i="2"/>
  <c r="N31" i="2"/>
  <c r="N37" i="2"/>
  <c r="N72" i="2"/>
  <c r="N80" i="2"/>
  <c r="N103" i="2"/>
  <c r="N19" i="2"/>
  <c r="I105" i="2"/>
  <c r="I86" i="2"/>
  <c r="I43" i="2"/>
  <c r="I93" i="2"/>
  <c r="I55" i="2"/>
  <c r="I29" i="2"/>
  <c r="I6" i="2"/>
  <c r="I67" i="2"/>
  <c r="I54" i="2"/>
  <c r="I16" i="2"/>
  <c r="I5" i="2"/>
  <c r="N9" i="2"/>
  <c r="N23" i="2"/>
  <c r="N28" i="2"/>
  <c r="N38" i="2"/>
  <c r="N90" i="2"/>
  <c r="N96" i="2"/>
  <c r="N12" i="2"/>
  <c r="N76" i="2"/>
  <c r="N61" i="2"/>
  <c r="N95" i="2"/>
  <c r="I102" i="2"/>
  <c r="I84" i="2"/>
  <c r="I69" i="2"/>
  <c r="I41" i="2"/>
  <c r="I12" i="2"/>
  <c r="I90" i="2"/>
  <c r="I66" i="2"/>
  <c r="I53" i="2"/>
  <c r="I37" i="2"/>
  <c r="I26" i="2"/>
  <c r="I15" i="2"/>
  <c r="I4" i="2"/>
  <c r="N2" i="2"/>
  <c r="N51" i="2"/>
  <c r="N32" i="2"/>
  <c r="N100" i="2"/>
  <c r="N7" i="2"/>
  <c r="N10" i="2"/>
  <c r="N45" i="2"/>
  <c r="N56" i="2"/>
  <c r="N64" i="2"/>
  <c r="N21" i="2"/>
  <c r="N44" i="2"/>
  <c r="N59" i="2"/>
  <c r="N85" i="2"/>
  <c r="N88" i="2"/>
  <c r="N24" i="2"/>
  <c r="N79" i="2"/>
  <c r="N82" i="2"/>
  <c r="N22" i="2"/>
  <c r="N30" i="2"/>
  <c r="N34" i="2"/>
  <c r="N75" i="2"/>
  <c r="N94" i="2"/>
  <c r="N99" i="2"/>
  <c r="N83" i="2"/>
  <c r="N70" i="2"/>
  <c r="N49" i="2"/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6" i="1"/>
  <c r="J17" i="1" s="1"/>
  <c r="J18" i="1"/>
  <c r="J19" i="1"/>
  <c r="J20" i="1"/>
  <c r="J21" i="1"/>
  <c r="J22" i="1"/>
  <c r="J23" i="1"/>
  <c r="J25" i="1"/>
  <c r="J26" i="1" s="1"/>
  <c r="J27" i="1"/>
  <c r="J28" i="1"/>
  <c r="J29" i="1"/>
  <c r="J30" i="1"/>
  <c r="J31" i="1"/>
  <c r="J33" i="1"/>
  <c r="J34" i="1"/>
  <c r="J35" i="1"/>
  <c r="J36" i="1"/>
  <c r="J37" i="1"/>
  <c r="J39" i="1"/>
  <c r="J40" i="1"/>
  <c r="J41" i="1"/>
  <c r="J43" i="1"/>
  <c r="J44" i="1"/>
  <c r="J46" i="1"/>
  <c r="J47" i="1" s="1"/>
  <c r="J48" i="1"/>
  <c r="J49" i="1"/>
  <c r="J50" i="1"/>
  <c r="J51" i="1"/>
  <c r="J52" i="1"/>
  <c r="J53" i="1"/>
  <c r="J55" i="1"/>
  <c r="J56" i="1"/>
  <c r="J57" i="1"/>
  <c r="J59" i="1"/>
  <c r="J60" i="1" s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5" i="1"/>
  <c r="J76" i="1" s="1"/>
  <c r="J77" i="1"/>
  <c r="J78" i="1" s="1"/>
  <c r="J79" i="1"/>
  <c r="J80" i="1"/>
  <c r="J81" i="1"/>
  <c r="J82" i="1"/>
  <c r="J83" i="1"/>
  <c r="J84" i="1"/>
  <c r="J86" i="1"/>
  <c r="J87" i="1" s="1"/>
  <c r="J88" i="1"/>
  <c r="J89" i="1"/>
  <c r="J90" i="1"/>
  <c r="J91" i="1"/>
  <c r="J93" i="1"/>
  <c r="J94" i="1" s="1"/>
  <c r="J95" i="1"/>
  <c r="J96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1" i="1"/>
  <c r="J112" i="1"/>
  <c r="J114" i="1"/>
  <c r="J115" i="1"/>
  <c r="J116" i="1"/>
  <c r="J117" i="1"/>
  <c r="J119" i="1"/>
  <c r="J120" i="1" s="1"/>
  <c r="J121" i="1"/>
  <c r="J122" i="1" s="1"/>
  <c r="J123" i="1"/>
  <c r="J124" i="1"/>
  <c r="J126" i="1"/>
  <c r="J127" i="1" s="1"/>
  <c r="J128" i="1"/>
  <c r="J129" i="1" s="1"/>
  <c r="J130" i="1"/>
  <c r="J131" i="1" s="1"/>
  <c r="J132" i="1"/>
  <c r="J133" i="1"/>
  <c r="J135" i="1"/>
  <c r="J136" i="1" s="1"/>
  <c r="T135" i="1"/>
  <c r="T136" i="1" s="1"/>
  <c r="T133" i="1"/>
  <c r="T132" i="1"/>
  <c r="T130" i="1"/>
  <c r="T131" i="1" s="1"/>
  <c r="T128" i="1"/>
  <c r="T129" i="1" s="1"/>
  <c r="T126" i="1"/>
  <c r="T127" i="1" s="1"/>
  <c r="T124" i="1"/>
  <c r="T123" i="1"/>
  <c r="T125" i="1" s="1"/>
  <c r="T121" i="1"/>
  <c r="T122" i="1" s="1"/>
  <c r="T119" i="1"/>
  <c r="T120" i="1" s="1"/>
  <c r="T117" i="1"/>
  <c r="T116" i="1"/>
  <c r="T115" i="1"/>
  <c r="T114" i="1"/>
  <c r="T112" i="1"/>
  <c r="T111" i="1"/>
  <c r="T113" i="1" s="1"/>
  <c r="T109" i="1"/>
  <c r="T108" i="1"/>
  <c r="T107" i="1"/>
  <c r="T106" i="1"/>
  <c r="T105" i="1"/>
  <c r="T104" i="1"/>
  <c r="T103" i="1"/>
  <c r="T102" i="1"/>
  <c r="T101" i="1"/>
  <c r="T100" i="1"/>
  <c r="T99" i="1"/>
  <c r="T98" i="1"/>
  <c r="T96" i="1"/>
  <c r="T95" i="1"/>
  <c r="T93" i="1"/>
  <c r="T94" i="1" s="1"/>
  <c r="T91" i="1"/>
  <c r="T90" i="1"/>
  <c r="T89" i="1"/>
  <c r="T88" i="1"/>
  <c r="T86" i="1"/>
  <c r="T87" i="1" s="1"/>
  <c r="T84" i="1"/>
  <c r="T83" i="1"/>
  <c r="T82" i="1"/>
  <c r="T81" i="1"/>
  <c r="T80" i="1"/>
  <c r="T79" i="1"/>
  <c r="T77" i="1"/>
  <c r="T78" i="1" s="1"/>
  <c r="T75" i="1"/>
  <c r="T76" i="1" s="1"/>
  <c r="T59" i="1"/>
  <c r="T60" i="1" s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57" i="1"/>
  <c r="T56" i="1"/>
  <c r="T55" i="1"/>
  <c r="T46" i="1"/>
  <c r="T47" i="1" s="1"/>
  <c r="T53" i="1"/>
  <c r="T52" i="1"/>
  <c r="T51" i="1"/>
  <c r="T50" i="1"/>
  <c r="T49" i="1"/>
  <c r="T48" i="1"/>
  <c r="T44" i="1"/>
  <c r="T43" i="1"/>
  <c r="T41" i="1"/>
  <c r="T40" i="1"/>
  <c r="T39" i="1"/>
  <c r="T37" i="1"/>
  <c r="T36" i="1"/>
  <c r="T35" i="1"/>
  <c r="T34" i="1"/>
  <c r="T33" i="1"/>
  <c r="T31" i="1"/>
  <c r="T30" i="1"/>
  <c r="T29" i="1"/>
  <c r="T28" i="1"/>
  <c r="T27" i="1"/>
  <c r="T25" i="1"/>
  <c r="T26" i="1" s="1"/>
  <c r="T23" i="1"/>
  <c r="T22" i="1"/>
  <c r="T21" i="1"/>
  <c r="T20" i="1"/>
  <c r="T19" i="1"/>
  <c r="T18" i="1"/>
  <c r="T16" i="1"/>
  <c r="T17" i="1" s="1"/>
  <c r="T14" i="1"/>
  <c r="T13" i="1"/>
  <c r="T12" i="1"/>
  <c r="T11" i="1"/>
  <c r="T10" i="1"/>
  <c r="T9" i="1"/>
  <c r="T8" i="1"/>
  <c r="T7" i="1"/>
  <c r="T6" i="1"/>
  <c r="T5" i="1"/>
  <c r="T4" i="1"/>
  <c r="T3" i="1"/>
  <c r="T2" i="1"/>
  <c r="T134" i="1" l="1"/>
  <c r="T97" i="1"/>
  <c r="T54" i="1"/>
  <c r="T110" i="1"/>
  <c r="T32" i="1"/>
  <c r="T42" i="1"/>
  <c r="T15" i="1"/>
  <c r="T38" i="1"/>
  <c r="T45" i="1"/>
  <c r="T118" i="1"/>
  <c r="T58" i="1"/>
  <c r="T92" i="1"/>
  <c r="T24" i="1"/>
  <c r="T74" i="1"/>
  <c r="T85" i="1"/>
  <c r="J42" i="1"/>
  <c r="J97" i="1"/>
  <c r="J58" i="1"/>
  <c r="J134" i="1"/>
  <c r="J74" i="1"/>
  <c r="J54" i="1"/>
  <c r="J113" i="1"/>
  <c r="J24" i="1"/>
  <c r="J15" i="1"/>
  <c r="J92" i="1"/>
  <c r="J45" i="1"/>
  <c r="J85" i="1"/>
  <c r="J125" i="1"/>
  <c r="J118" i="1"/>
  <c r="J38" i="1"/>
  <c r="J110" i="1"/>
  <c r="J32" i="1"/>
  <c r="N138" i="1"/>
  <c r="K138" i="1"/>
  <c r="N135" i="1"/>
  <c r="K135" i="1"/>
  <c r="L135" i="1" s="1"/>
  <c r="L136" i="1" s="1"/>
  <c r="N133" i="1"/>
  <c r="K133" i="1"/>
  <c r="N132" i="1"/>
  <c r="K132" i="1"/>
  <c r="N130" i="1"/>
  <c r="K130" i="1"/>
  <c r="L130" i="1" s="1"/>
  <c r="L131" i="1" s="1"/>
  <c r="N128" i="1"/>
  <c r="K128" i="1"/>
  <c r="L128" i="1" s="1"/>
  <c r="L129" i="1" s="1"/>
  <c r="N126" i="1"/>
  <c r="K126" i="1"/>
  <c r="L126" i="1" s="1"/>
  <c r="L127" i="1" s="1"/>
  <c r="N124" i="1"/>
  <c r="K124" i="1"/>
  <c r="N123" i="1"/>
  <c r="K123" i="1"/>
  <c r="N121" i="1"/>
  <c r="K121" i="1"/>
  <c r="L121" i="1" s="1"/>
  <c r="L122" i="1" s="1"/>
  <c r="N119" i="1"/>
  <c r="K119" i="1"/>
  <c r="L119" i="1" s="1"/>
  <c r="L120" i="1" s="1"/>
  <c r="N117" i="1"/>
  <c r="K117" i="1"/>
  <c r="N116" i="1"/>
  <c r="K116" i="1"/>
  <c r="N115" i="1"/>
  <c r="K115" i="1"/>
  <c r="N114" i="1"/>
  <c r="K114" i="1"/>
  <c r="N112" i="1"/>
  <c r="K112" i="1"/>
  <c r="N111" i="1"/>
  <c r="K111" i="1"/>
  <c r="N109" i="1"/>
  <c r="K109" i="1"/>
  <c r="N108" i="1"/>
  <c r="K108" i="1"/>
  <c r="N107" i="1"/>
  <c r="K107" i="1"/>
  <c r="N106" i="1"/>
  <c r="K106" i="1"/>
  <c r="N105" i="1"/>
  <c r="K105" i="1"/>
  <c r="N104" i="1"/>
  <c r="K104" i="1"/>
  <c r="N103" i="1"/>
  <c r="K103" i="1"/>
  <c r="N102" i="1"/>
  <c r="K102" i="1"/>
  <c r="N101" i="1"/>
  <c r="K101" i="1"/>
  <c r="N100" i="1"/>
  <c r="K100" i="1"/>
  <c r="N99" i="1"/>
  <c r="K99" i="1"/>
  <c r="N98" i="1"/>
  <c r="K98" i="1"/>
  <c r="N96" i="1"/>
  <c r="K96" i="1"/>
  <c r="N95" i="1"/>
  <c r="K95" i="1"/>
  <c r="N93" i="1"/>
  <c r="K93" i="1"/>
  <c r="L93" i="1" s="1"/>
  <c r="L94" i="1" s="1"/>
  <c r="N91" i="1"/>
  <c r="K91" i="1"/>
  <c r="N90" i="1"/>
  <c r="K90" i="1"/>
  <c r="N89" i="1"/>
  <c r="K89" i="1"/>
  <c r="N88" i="1"/>
  <c r="K88" i="1"/>
  <c r="N86" i="1"/>
  <c r="K86" i="1"/>
  <c r="L86" i="1" s="1"/>
  <c r="L87" i="1" s="1"/>
  <c r="N84" i="1"/>
  <c r="K84" i="1"/>
  <c r="N83" i="1"/>
  <c r="K83" i="1"/>
  <c r="N82" i="1"/>
  <c r="K82" i="1"/>
  <c r="N81" i="1"/>
  <c r="K81" i="1"/>
  <c r="N80" i="1"/>
  <c r="K80" i="1"/>
  <c r="N79" i="1"/>
  <c r="K79" i="1"/>
  <c r="N77" i="1"/>
  <c r="K77" i="1"/>
  <c r="L77" i="1" s="1"/>
  <c r="L78" i="1" s="1"/>
  <c r="N75" i="1"/>
  <c r="K75" i="1"/>
  <c r="L75" i="1" s="1"/>
  <c r="L76" i="1" s="1"/>
  <c r="N73" i="1"/>
  <c r="K73" i="1"/>
  <c r="N72" i="1"/>
  <c r="K72" i="1"/>
  <c r="N71" i="1"/>
  <c r="K71" i="1"/>
  <c r="N70" i="1"/>
  <c r="K70" i="1"/>
  <c r="N69" i="1"/>
  <c r="K69" i="1"/>
  <c r="N68" i="1"/>
  <c r="K68" i="1"/>
  <c r="N67" i="1"/>
  <c r="K67" i="1"/>
  <c r="N66" i="1"/>
  <c r="K66" i="1"/>
  <c r="N65" i="1"/>
  <c r="K65" i="1"/>
  <c r="N64" i="1"/>
  <c r="K64" i="1"/>
  <c r="N63" i="1"/>
  <c r="K63" i="1"/>
  <c r="N62" i="1"/>
  <c r="K62" i="1"/>
  <c r="N61" i="1"/>
  <c r="K61" i="1"/>
  <c r="N59" i="1"/>
  <c r="K59" i="1"/>
  <c r="L59" i="1" s="1"/>
  <c r="L60" i="1" s="1"/>
  <c r="N57" i="1"/>
  <c r="K57" i="1"/>
  <c r="N56" i="1"/>
  <c r="K56" i="1"/>
  <c r="N55" i="1"/>
  <c r="K55" i="1"/>
  <c r="N53" i="1"/>
  <c r="K53" i="1"/>
  <c r="N52" i="1"/>
  <c r="K52" i="1"/>
  <c r="N51" i="1"/>
  <c r="K51" i="1"/>
  <c r="N50" i="1"/>
  <c r="K50" i="1"/>
  <c r="N49" i="1"/>
  <c r="K49" i="1"/>
  <c r="K48" i="1"/>
  <c r="N46" i="1"/>
  <c r="K46" i="1"/>
  <c r="L46" i="1" s="1"/>
  <c r="L47" i="1" s="1"/>
  <c r="N44" i="1"/>
  <c r="K44" i="1"/>
  <c r="N43" i="1"/>
  <c r="K43" i="1"/>
  <c r="N41" i="1"/>
  <c r="K41" i="1"/>
  <c r="N40" i="1"/>
  <c r="K40" i="1"/>
  <c r="N39" i="1"/>
  <c r="K39" i="1"/>
  <c r="N37" i="1"/>
  <c r="K37" i="1"/>
  <c r="N36" i="1"/>
  <c r="K36" i="1"/>
  <c r="N35" i="1"/>
  <c r="K35" i="1"/>
  <c r="N34" i="1"/>
  <c r="K34" i="1"/>
  <c r="N33" i="1"/>
  <c r="K33" i="1"/>
  <c r="N31" i="1"/>
  <c r="K31" i="1"/>
  <c r="N30" i="1"/>
  <c r="K30" i="1"/>
  <c r="N29" i="1"/>
  <c r="K29" i="1"/>
  <c r="N28" i="1"/>
  <c r="K28" i="1"/>
  <c r="N27" i="1"/>
  <c r="K27" i="1"/>
  <c r="N25" i="1"/>
  <c r="K25" i="1"/>
  <c r="L25" i="1" s="1"/>
  <c r="L26" i="1" s="1"/>
  <c r="N23" i="1"/>
  <c r="K23" i="1"/>
  <c r="N22" i="1"/>
  <c r="K22" i="1"/>
  <c r="N21" i="1"/>
  <c r="K21" i="1"/>
  <c r="N20" i="1"/>
  <c r="K20" i="1"/>
  <c r="N19" i="1"/>
  <c r="K19" i="1"/>
  <c r="N18" i="1"/>
  <c r="K18" i="1"/>
  <c r="N16" i="1"/>
  <c r="K16" i="1"/>
  <c r="L16" i="1" s="1"/>
  <c r="N3" i="1"/>
  <c r="N4" i="1"/>
  <c r="N5" i="1"/>
  <c r="N6" i="1"/>
  <c r="N7" i="1"/>
  <c r="N8" i="1"/>
  <c r="N9" i="1"/>
  <c r="N10" i="1"/>
  <c r="N11" i="1"/>
  <c r="N12" i="1"/>
  <c r="N13" i="1"/>
  <c r="N14" i="1"/>
  <c r="N2" i="1"/>
  <c r="K3" i="1"/>
  <c r="K4" i="1"/>
  <c r="K5" i="1"/>
  <c r="K6" i="1"/>
  <c r="K7" i="1"/>
  <c r="K8" i="1"/>
  <c r="K9" i="1"/>
  <c r="K10" i="1"/>
  <c r="K11" i="1"/>
  <c r="K12" i="1"/>
  <c r="K13" i="1"/>
  <c r="K14" i="1"/>
  <c r="K2" i="1"/>
  <c r="X4" i="1"/>
  <c r="Y4" i="1" s="1"/>
  <c r="X5" i="1"/>
  <c r="Y5" i="1" s="1"/>
  <c r="X10" i="1"/>
  <c r="Y10" i="1" s="1"/>
  <c r="X11" i="1"/>
  <c r="Y11" i="1" s="1"/>
  <c r="X13" i="1"/>
  <c r="Y13" i="1" s="1"/>
  <c r="W118" i="1"/>
  <c r="I118" i="1"/>
  <c r="H118" i="1"/>
  <c r="G118" i="1"/>
  <c r="E118" i="1"/>
  <c r="C118" i="1"/>
  <c r="B118" i="1"/>
  <c r="W110" i="1"/>
  <c r="I110" i="1"/>
  <c r="H110" i="1"/>
  <c r="G110" i="1"/>
  <c r="E110" i="1"/>
  <c r="C110" i="1"/>
  <c r="B110" i="1"/>
  <c r="W92" i="1"/>
  <c r="I92" i="1"/>
  <c r="H92" i="1"/>
  <c r="G92" i="1"/>
  <c r="E92" i="1"/>
  <c r="C92" i="1"/>
  <c r="B92" i="1"/>
  <c r="W85" i="1"/>
  <c r="I85" i="1"/>
  <c r="H85" i="1"/>
  <c r="G85" i="1"/>
  <c r="E85" i="1"/>
  <c r="C85" i="1"/>
  <c r="B85" i="1"/>
  <c r="W74" i="1"/>
  <c r="I74" i="1"/>
  <c r="H74" i="1"/>
  <c r="G74" i="1"/>
  <c r="E74" i="1"/>
  <c r="C74" i="1"/>
  <c r="B74" i="1"/>
  <c r="W54" i="1"/>
  <c r="I54" i="1"/>
  <c r="H54" i="1"/>
  <c r="G54" i="1"/>
  <c r="E54" i="1"/>
  <c r="C54" i="1"/>
  <c r="B54" i="1"/>
  <c r="W58" i="1"/>
  <c r="I58" i="1"/>
  <c r="H58" i="1"/>
  <c r="G58" i="1"/>
  <c r="E58" i="1"/>
  <c r="C58" i="1"/>
  <c r="B58" i="1"/>
  <c r="W131" i="1"/>
  <c r="I131" i="1"/>
  <c r="H131" i="1"/>
  <c r="G131" i="1"/>
  <c r="E131" i="1"/>
  <c r="C131" i="1"/>
  <c r="B131" i="1"/>
  <c r="W134" i="1"/>
  <c r="I134" i="1"/>
  <c r="H134" i="1"/>
  <c r="G134" i="1"/>
  <c r="E134" i="1"/>
  <c r="C134" i="1"/>
  <c r="B134" i="1"/>
  <c r="W125" i="1"/>
  <c r="I125" i="1"/>
  <c r="H125" i="1"/>
  <c r="G125" i="1"/>
  <c r="E125" i="1"/>
  <c r="C125" i="1"/>
  <c r="B125" i="1"/>
  <c r="W113" i="1"/>
  <c r="I113" i="1"/>
  <c r="H113" i="1"/>
  <c r="G113" i="1"/>
  <c r="E113" i="1"/>
  <c r="C113" i="1"/>
  <c r="B113" i="1"/>
  <c r="W97" i="1"/>
  <c r="I97" i="1"/>
  <c r="H97" i="1"/>
  <c r="G97" i="1"/>
  <c r="E97" i="1"/>
  <c r="C97" i="1"/>
  <c r="B97" i="1"/>
  <c r="B45" i="1"/>
  <c r="C45" i="1"/>
  <c r="E45" i="1"/>
  <c r="G45" i="1"/>
  <c r="H45" i="1"/>
  <c r="I45" i="1"/>
  <c r="W45" i="1"/>
  <c r="W136" i="1"/>
  <c r="I136" i="1"/>
  <c r="H136" i="1"/>
  <c r="G136" i="1"/>
  <c r="E136" i="1"/>
  <c r="C136" i="1"/>
  <c r="B136" i="1"/>
  <c r="W129" i="1"/>
  <c r="I129" i="1"/>
  <c r="H129" i="1"/>
  <c r="G129" i="1"/>
  <c r="E129" i="1"/>
  <c r="C129" i="1"/>
  <c r="B129" i="1"/>
  <c r="W127" i="1"/>
  <c r="I127" i="1"/>
  <c r="H127" i="1"/>
  <c r="G127" i="1"/>
  <c r="E127" i="1"/>
  <c r="C127" i="1"/>
  <c r="B127" i="1"/>
  <c r="W122" i="1"/>
  <c r="I122" i="1"/>
  <c r="H122" i="1"/>
  <c r="G122" i="1"/>
  <c r="E122" i="1"/>
  <c r="C122" i="1"/>
  <c r="B122" i="1"/>
  <c r="W120" i="1"/>
  <c r="I120" i="1"/>
  <c r="H120" i="1"/>
  <c r="G120" i="1"/>
  <c r="E120" i="1"/>
  <c r="C120" i="1"/>
  <c r="B120" i="1"/>
  <c r="W94" i="1"/>
  <c r="I94" i="1"/>
  <c r="H94" i="1"/>
  <c r="G94" i="1"/>
  <c r="E94" i="1"/>
  <c r="C94" i="1"/>
  <c r="B94" i="1"/>
  <c r="W87" i="1"/>
  <c r="I87" i="1"/>
  <c r="H87" i="1"/>
  <c r="G87" i="1"/>
  <c r="E87" i="1"/>
  <c r="C87" i="1"/>
  <c r="B87" i="1"/>
  <c r="W78" i="1"/>
  <c r="I78" i="1"/>
  <c r="H78" i="1"/>
  <c r="G78" i="1"/>
  <c r="E78" i="1"/>
  <c r="C78" i="1"/>
  <c r="B78" i="1"/>
  <c r="W76" i="1"/>
  <c r="I76" i="1"/>
  <c r="H76" i="1"/>
  <c r="G76" i="1"/>
  <c r="E76" i="1"/>
  <c r="C76" i="1"/>
  <c r="B76" i="1"/>
  <c r="W60" i="1"/>
  <c r="I60" i="1"/>
  <c r="H60" i="1"/>
  <c r="G60" i="1"/>
  <c r="E60" i="1"/>
  <c r="C60" i="1"/>
  <c r="B60" i="1"/>
  <c r="W47" i="1"/>
  <c r="I47" i="1"/>
  <c r="H47" i="1"/>
  <c r="G47" i="1"/>
  <c r="E47" i="1"/>
  <c r="C47" i="1"/>
  <c r="B47" i="1"/>
  <c r="W42" i="1"/>
  <c r="I42" i="1"/>
  <c r="H42" i="1"/>
  <c r="G42" i="1"/>
  <c r="E42" i="1"/>
  <c r="C42" i="1"/>
  <c r="B42" i="1"/>
  <c r="W38" i="1"/>
  <c r="I38" i="1"/>
  <c r="H38" i="1"/>
  <c r="G38" i="1"/>
  <c r="E38" i="1"/>
  <c r="C38" i="1"/>
  <c r="B38" i="1"/>
  <c r="W32" i="1"/>
  <c r="I32" i="1"/>
  <c r="H32" i="1"/>
  <c r="G32" i="1"/>
  <c r="E32" i="1"/>
  <c r="C32" i="1"/>
  <c r="B32" i="1"/>
  <c r="W26" i="1"/>
  <c r="I26" i="1"/>
  <c r="H26" i="1"/>
  <c r="G26" i="1"/>
  <c r="E26" i="1"/>
  <c r="C26" i="1"/>
  <c r="B26" i="1"/>
  <c r="W24" i="1"/>
  <c r="I24" i="1"/>
  <c r="H24" i="1"/>
  <c r="G24" i="1"/>
  <c r="E24" i="1"/>
  <c r="C24" i="1"/>
  <c r="B24" i="1"/>
  <c r="W17" i="1"/>
  <c r="I17" i="1"/>
  <c r="H17" i="1"/>
  <c r="G17" i="1"/>
  <c r="E17" i="1"/>
  <c r="C17" i="1"/>
  <c r="B17" i="1"/>
  <c r="W15" i="1"/>
  <c r="I15" i="1"/>
  <c r="H15" i="1"/>
  <c r="G15" i="1"/>
  <c r="E15" i="1"/>
  <c r="B15" i="1"/>
  <c r="C15" i="1"/>
  <c r="X135" i="1"/>
  <c r="Y135" i="1" s="1"/>
  <c r="Z135" i="1" s="1"/>
  <c r="Z136" i="1" s="1"/>
  <c r="X133" i="1"/>
  <c r="Y133" i="1" s="1"/>
  <c r="Z133" i="1" s="1"/>
  <c r="X132" i="1"/>
  <c r="Y132" i="1" s="1"/>
  <c r="X130" i="1"/>
  <c r="Y130" i="1" s="1"/>
  <c r="Z130" i="1" s="1"/>
  <c r="Z131" i="1" s="1"/>
  <c r="X128" i="1"/>
  <c r="Y128" i="1" s="1"/>
  <c r="Z128" i="1" s="1"/>
  <c r="Z129" i="1" s="1"/>
  <c r="X126" i="1"/>
  <c r="Y126" i="1" s="1"/>
  <c r="Z126" i="1" s="1"/>
  <c r="Z127" i="1" s="1"/>
  <c r="X124" i="1"/>
  <c r="Y124" i="1" s="1"/>
  <c r="X123" i="1"/>
  <c r="Y123" i="1" s="1"/>
  <c r="X121" i="1"/>
  <c r="Y121" i="1" s="1"/>
  <c r="Z121" i="1" s="1"/>
  <c r="Z122" i="1" s="1"/>
  <c r="X119" i="1"/>
  <c r="Y119" i="1" s="1"/>
  <c r="Z119" i="1" s="1"/>
  <c r="Z120" i="1" s="1"/>
  <c r="X116" i="1"/>
  <c r="Y116" i="1" s="1"/>
  <c r="Z116" i="1" s="1"/>
  <c r="X115" i="1"/>
  <c r="Y115" i="1" s="1"/>
  <c r="Z115" i="1" s="1"/>
  <c r="X117" i="1"/>
  <c r="Y117" i="1" s="1"/>
  <c r="Z117" i="1" s="1"/>
  <c r="X114" i="1"/>
  <c r="Y114" i="1" s="1"/>
  <c r="Z114" i="1" s="1"/>
  <c r="X111" i="1"/>
  <c r="Y111" i="1" s="1"/>
  <c r="X112" i="1"/>
  <c r="Y112" i="1" s="1"/>
  <c r="X108" i="1"/>
  <c r="Y108" i="1" s="1"/>
  <c r="X107" i="1"/>
  <c r="Y107" i="1" s="1"/>
  <c r="X100" i="1"/>
  <c r="Y100" i="1" s="1"/>
  <c r="Z100" i="1" s="1"/>
  <c r="X106" i="1"/>
  <c r="Y106" i="1" s="1"/>
  <c r="X99" i="1"/>
  <c r="Y99" i="1" s="1"/>
  <c r="X98" i="1"/>
  <c r="Y98" i="1" s="1"/>
  <c r="X105" i="1"/>
  <c r="Y105" i="1" s="1"/>
  <c r="X104" i="1"/>
  <c r="Y104" i="1" s="1"/>
  <c r="X103" i="1"/>
  <c r="Y103" i="1" s="1"/>
  <c r="X102" i="1"/>
  <c r="Y102" i="1" s="1"/>
  <c r="X101" i="1"/>
  <c r="Y101" i="1" s="1"/>
  <c r="Z101" i="1" s="1"/>
  <c r="X109" i="1"/>
  <c r="Y109" i="1" s="1"/>
  <c r="X96" i="1"/>
  <c r="Y96" i="1" s="1"/>
  <c r="X95" i="1"/>
  <c r="Y95" i="1" s="1"/>
  <c r="X93" i="1"/>
  <c r="Y93" i="1" s="1"/>
  <c r="Z93" i="1" s="1"/>
  <c r="Z94" i="1" s="1"/>
  <c r="X89" i="1"/>
  <c r="Y89" i="1" s="1"/>
  <c r="X88" i="1"/>
  <c r="Y88" i="1" s="1"/>
  <c r="X91" i="1"/>
  <c r="Y91" i="1" s="1"/>
  <c r="Z91" i="1" s="1"/>
  <c r="X90" i="1"/>
  <c r="Y90" i="1" s="1"/>
  <c r="X86" i="1"/>
  <c r="Y86" i="1" s="1"/>
  <c r="Z86" i="1" s="1"/>
  <c r="Z87" i="1" s="1"/>
  <c r="X82" i="1"/>
  <c r="Y82" i="1" s="1"/>
  <c r="X81" i="1"/>
  <c r="Y81" i="1" s="1"/>
  <c r="X80" i="1"/>
  <c r="Y80" i="1" s="1"/>
  <c r="X84" i="1"/>
  <c r="Y84" i="1" s="1"/>
  <c r="X83" i="1"/>
  <c r="Y83" i="1" s="1"/>
  <c r="Z83" i="1" s="1"/>
  <c r="X79" i="1"/>
  <c r="Y79" i="1" s="1"/>
  <c r="X77" i="1"/>
  <c r="Y77" i="1" s="1"/>
  <c r="Z77" i="1" s="1"/>
  <c r="Z78" i="1" s="1"/>
  <c r="X75" i="1"/>
  <c r="Y75" i="1" s="1"/>
  <c r="Z75" i="1" s="1"/>
  <c r="Z76" i="1" s="1"/>
  <c r="X69" i="1"/>
  <c r="Y69" i="1" s="1"/>
  <c r="X73" i="1"/>
  <c r="Y73" i="1" s="1"/>
  <c r="X71" i="1"/>
  <c r="Y71" i="1" s="1"/>
  <c r="X68" i="1"/>
  <c r="Y68" i="1" s="1"/>
  <c r="Z68" i="1" s="1"/>
  <c r="X72" i="1"/>
  <c r="Y72" i="1" s="1"/>
  <c r="X67" i="1"/>
  <c r="Y67" i="1" s="1"/>
  <c r="X66" i="1"/>
  <c r="Y66" i="1" s="1"/>
  <c r="X65" i="1"/>
  <c r="Y65" i="1" s="1"/>
  <c r="X64" i="1"/>
  <c r="Y64" i="1" s="1"/>
  <c r="X62" i="1"/>
  <c r="Y62" i="1" s="1"/>
  <c r="X63" i="1"/>
  <c r="Y63" i="1" s="1"/>
  <c r="X61" i="1"/>
  <c r="Y61" i="1" s="1"/>
  <c r="Z61" i="1" s="1"/>
  <c r="X70" i="1"/>
  <c r="Y70" i="1" s="1"/>
  <c r="X59" i="1"/>
  <c r="Y59" i="1" s="1"/>
  <c r="Z59" i="1" s="1"/>
  <c r="Z60" i="1" s="1"/>
  <c r="X57" i="1"/>
  <c r="Y57" i="1" s="1"/>
  <c r="X56" i="1"/>
  <c r="Y56" i="1" s="1"/>
  <c r="X55" i="1"/>
  <c r="Y55" i="1" s="1"/>
  <c r="X53" i="1"/>
  <c r="Y53" i="1" s="1"/>
  <c r="X49" i="1"/>
  <c r="Y49" i="1" s="1"/>
  <c r="Z49" i="1" s="1"/>
  <c r="X48" i="1"/>
  <c r="Y48" i="1" s="1"/>
  <c r="X52" i="1"/>
  <c r="Y52" i="1" s="1"/>
  <c r="X51" i="1"/>
  <c r="Y51" i="1" s="1"/>
  <c r="X50" i="1"/>
  <c r="Y50" i="1" s="1"/>
  <c r="X46" i="1"/>
  <c r="Y46" i="1" s="1"/>
  <c r="Z46" i="1" s="1"/>
  <c r="Z47" i="1" s="1"/>
  <c r="X44" i="1"/>
  <c r="Y44" i="1" s="1"/>
  <c r="X43" i="1"/>
  <c r="Y43" i="1" s="1"/>
  <c r="X40" i="1"/>
  <c r="Y40" i="1" s="1"/>
  <c r="Z40" i="1" s="1"/>
  <c r="X41" i="1"/>
  <c r="Y41" i="1" s="1"/>
  <c r="Z41" i="1" s="1"/>
  <c r="X39" i="1"/>
  <c r="Y39" i="1" s="1"/>
  <c r="Z39" i="1" s="1"/>
  <c r="X37" i="1"/>
  <c r="Y37" i="1" s="1"/>
  <c r="X36" i="1"/>
  <c r="Y36" i="1" s="1"/>
  <c r="Z36" i="1" s="1"/>
  <c r="X35" i="1"/>
  <c r="Y35" i="1" s="1"/>
  <c r="X34" i="1"/>
  <c r="Y34" i="1" s="1"/>
  <c r="X33" i="1"/>
  <c r="Y33" i="1" s="1"/>
  <c r="X30" i="1"/>
  <c r="Y30" i="1" s="1"/>
  <c r="X29" i="1"/>
  <c r="Y29" i="1" s="1"/>
  <c r="X28" i="1"/>
  <c r="Y28" i="1" s="1"/>
  <c r="X27" i="1"/>
  <c r="Y27" i="1" s="1"/>
  <c r="Z27" i="1" s="1"/>
  <c r="X31" i="1"/>
  <c r="Y31" i="1" s="1"/>
  <c r="X25" i="1"/>
  <c r="Y25" i="1" s="1"/>
  <c r="Z25" i="1" s="1"/>
  <c r="Z26" i="1" s="1"/>
  <c r="X23" i="1"/>
  <c r="Y23" i="1" s="1"/>
  <c r="X22" i="1"/>
  <c r="Y22" i="1" s="1"/>
  <c r="X20" i="1"/>
  <c r="Y20" i="1" s="1"/>
  <c r="X21" i="1"/>
  <c r="Y21" i="1" s="1"/>
  <c r="Z21" i="1" s="1"/>
  <c r="X19" i="1"/>
  <c r="Y19" i="1" s="1"/>
  <c r="X18" i="1"/>
  <c r="Y18" i="1" s="1"/>
  <c r="X16" i="1"/>
  <c r="Y16" i="1" s="1"/>
  <c r="Z16" i="1" s="1"/>
  <c r="Z17" i="1" s="1"/>
  <c r="X14" i="1"/>
  <c r="Y14" i="1" s="1"/>
  <c r="X9" i="1"/>
  <c r="Y9" i="1" s="1"/>
  <c r="X8" i="1"/>
  <c r="Y8" i="1" s="1"/>
  <c r="X7" i="1"/>
  <c r="Y7" i="1" s="1"/>
  <c r="X12" i="1"/>
  <c r="Y12" i="1" s="1"/>
  <c r="X6" i="1"/>
  <c r="Y6" i="1" s="1"/>
  <c r="X3" i="1"/>
  <c r="Y3" i="1" s="1"/>
  <c r="X2" i="1"/>
  <c r="Y2" i="1" s="1"/>
  <c r="Z18" i="1" l="1"/>
  <c r="Z67" i="1"/>
  <c r="Z89" i="1"/>
  <c r="Z112" i="1"/>
  <c r="Z29" i="1"/>
  <c r="Z37" i="1"/>
  <c r="Z79" i="1"/>
  <c r="Z102" i="1"/>
  <c r="Z107" i="1"/>
  <c r="Z103" i="1"/>
  <c r="Z84" i="1"/>
  <c r="Z104" i="1"/>
  <c r="Z123" i="1"/>
  <c r="Z108" i="1"/>
  <c r="Z80" i="1"/>
  <c r="Z105" i="1"/>
  <c r="Z124" i="1"/>
  <c r="Z33" i="1"/>
  <c r="Z81" i="1"/>
  <c r="Z95" i="1"/>
  <c r="Z98" i="1"/>
  <c r="Z34" i="1"/>
  <c r="Z82" i="1"/>
  <c r="Z96" i="1"/>
  <c r="Z97" i="1" s="1"/>
  <c r="Z99" i="1"/>
  <c r="Z35" i="1"/>
  <c r="Z109" i="1"/>
  <c r="Z106" i="1"/>
  <c r="Z111" i="1"/>
  <c r="Z113" i="1" s="1"/>
  <c r="Z22" i="1"/>
  <c r="Z62" i="1"/>
  <c r="Z73" i="1"/>
  <c r="R14" i="1"/>
  <c r="R6" i="1"/>
  <c r="R13" i="1"/>
  <c r="R5" i="1"/>
  <c r="R12" i="1"/>
  <c r="R4" i="1"/>
  <c r="R11" i="1"/>
  <c r="R3" i="1"/>
  <c r="R10" i="1"/>
  <c r="R2" i="1"/>
  <c r="R7" i="1"/>
  <c r="R9" i="1"/>
  <c r="R8" i="1"/>
  <c r="R44" i="1"/>
  <c r="R43" i="1"/>
  <c r="R56" i="1"/>
  <c r="R55" i="1"/>
  <c r="R57" i="1"/>
  <c r="Z69" i="1"/>
  <c r="R70" i="1"/>
  <c r="R62" i="1"/>
  <c r="R69" i="1"/>
  <c r="R61" i="1"/>
  <c r="R73" i="1"/>
  <c r="R65" i="1"/>
  <c r="R63" i="1"/>
  <c r="R72" i="1"/>
  <c r="R64" i="1"/>
  <c r="R71" i="1"/>
  <c r="R66" i="1"/>
  <c r="R68" i="1"/>
  <c r="R67" i="1"/>
  <c r="Z20" i="1"/>
  <c r="Z63" i="1"/>
  <c r="R50" i="1"/>
  <c r="R53" i="1"/>
  <c r="R51" i="1"/>
  <c r="R52" i="1"/>
  <c r="R49" i="1"/>
  <c r="R48" i="1"/>
  <c r="Z64" i="1"/>
  <c r="Z65" i="1"/>
  <c r="R41" i="1"/>
  <c r="R40" i="1"/>
  <c r="R39" i="1"/>
  <c r="R133" i="1"/>
  <c r="R132" i="1"/>
  <c r="R114" i="1"/>
  <c r="R115" i="1"/>
  <c r="R116" i="1"/>
  <c r="R117" i="1"/>
  <c r="R23" i="1"/>
  <c r="R18" i="1"/>
  <c r="R21" i="1"/>
  <c r="R19" i="1"/>
  <c r="R20" i="1"/>
  <c r="R22" i="1"/>
  <c r="Z30" i="1"/>
  <c r="Z71" i="1"/>
  <c r="Z23" i="1"/>
  <c r="Z31" i="1"/>
  <c r="Z66" i="1"/>
  <c r="Z90" i="1"/>
  <c r="R33" i="1"/>
  <c r="R34" i="1"/>
  <c r="R36" i="1"/>
  <c r="R37" i="1"/>
  <c r="R35" i="1"/>
  <c r="R123" i="1"/>
  <c r="R124" i="1"/>
  <c r="R104" i="1"/>
  <c r="R103" i="1"/>
  <c r="R105" i="1"/>
  <c r="R102" i="1"/>
  <c r="R107" i="1"/>
  <c r="R99" i="1"/>
  <c r="R100" i="1"/>
  <c r="R108" i="1"/>
  <c r="R106" i="1"/>
  <c r="R101" i="1"/>
  <c r="R109" i="1"/>
  <c r="R98" i="1"/>
  <c r="R29" i="1"/>
  <c r="R30" i="1"/>
  <c r="R31" i="1"/>
  <c r="R27" i="1"/>
  <c r="R28" i="1"/>
  <c r="R112" i="1"/>
  <c r="R111" i="1"/>
  <c r="R90" i="1"/>
  <c r="R91" i="1"/>
  <c r="R88" i="1"/>
  <c r="R89" i="1"/>
  <c r="Z19" i="1"/>
  <c r="Z24" i="1" s="1"/>
  <c r="Z28" i="1"/>
  <c r="Z70" i="1"/>
  <c r="Z72" i="1"/>
  <c r="Z88" i="1"/>
  <c r="R96" i="1"/>
  <c r="R95" i="1"/>
  <c r="R82" i="1"/>
  <c r="R81" i="1"/>
  <c r="R83" i="1"/>
  <c r="R84" i="1"/>
  <c r="R79" i="1"/>
  <c r="R80" i="1"/>
  <c r="Z44" i="1"/>
  <c r="AC133" i="1"/>
  <c r="AC132" i="1"/>
  <c r="AC115" i="1"/>
  <c r="AC117" i="1"/>
  <c r="AC114" i="1"/>
  <c r="AC116" i="1"/>
  <c r="Z56" i="1"/>
  <c r="AC34" i="1"/>
  <c r="AC35" i="1"/>
  <c r="AC36" i="1"/>
  <c r="AC33" i="1"/>
  <c r="AC37" i="1"/>
  <c r="AC123" i="1"/>
  <c r="AC124" i="1"/>
  <c r="AC101" i="1"/>
  <c r="AC102" i="1"/>
  <c r="AC106" i="1"/>
  <c r="AC99" i="1"/>
  <c r="AC103" i="1"/>
  <c r="AC107" i="1"/>
  <c r="AC109" i="1"/>
  <c r="AC105" i="1"/>
  <c r="AC108" i="1"/>
  <c r="AC98" i="1"/>
  <c r="AC100" i="1"/>
  <c r="AC104" i="1"/>
  <c r="Z53" i="1"/>
  <c r="Z50" i="1"/>
  <c r="Z57" i="1"/>
  <c r="Z132" i="1"/>
  <c r="Z134" i="1" s="1"/>
  <c r="AC30" i="1"/>
  <c r="AC27" i="1"/>
  <c r="AC31" i="1"/>
  <c r="AC29" i="1"/>
  <c r="AC28" i="1"/>
  <c r="AC111" i="1"/>
  <c r="AC112" i="1"/>
  <c r="AC90" i="1"/>
  <c r="AC89" i="1"/>
  <c r="AC91" i="1"/>
  <c r="AC88" i="1"/>
  <c r="AC55" i="1"/>
  <c r="AC56" i="1"/>
  <c r="AC57" i="1"/>
  <c r="Z55" i="1"/>
  <c r="Z51" i="1"/>
  <c r="AC95" i="1"/>
  <c r="AC96" i="1"/>
  <c r="AC82" i="1"/>
  <c r="AC79" i="1"/>
  <c r="AC83" i="1"/>
  <c r="AC81" i="1"/>
  <c r="AC80" i="1"/>
  <c r="AC84" i="1"/>
  <c r="AC43" i="1"/>
  <c r="AC44" i="1"/>
  <c r="Z42" i="1"/>
  <c r="Z52" i="1"/>
  <c r="AC18" i="1"/>
  <c r="AC22" i="1"/>
  <c r="AC21" i="1"/>
  <c r="AC19" i="1"/>
  <c r="AC23" i="1"/>
  <c r="AC20" i="1"/>
  <c r="AC73" i="1"/>
  <c r="AC62" i="1"/>
  <c r="AC66" i="1"/>
  <c r="AC70" i="1"/>
  <c r="AC65" i="1"/>
  <c r="AC69" i="1"/>
  <c r="AC63" i="1"/>
  <c r="AC67" i="1"/>
  <c r="AC71" i="1"/>
  <c r="AC64" i="1"/>
  <c r="AC68" i="1"/>
  <c r="AC72" i="1"/>
  <c r="AC61" i="1"/>
  <c r="AC41" i="1"/>
  <c r="AC39" i="1"/>
  <c r="AC40" i="1"/>
  <c r="Z48" i="1"/>
  <c r="AC13" i="1"/>
  <c r="AC2" i="1"/>
  <c r="AC6" i="1"/>
  <c r="AC10" i="1"/>
  <c r="AC14" i="1"/>
  <c r="AC9" i="1"/>
  <c r="AC3" i="1"/>
  <c r="AC7" i="1"/>
  <c r="AC11" i="1"/>
  <c r="AC4" i="1"/>
  <c r="AC8" i="1"/>
  <c r="AC12" i="1"/>
  <c r="AC5" i="1"/>
  <c r="AC50" i="1"/>
  <c r="AC49" i="1"/>
  <c r="AC51" i="1"/>
  <c r="AC53" i="1"/>
  <c r="AC48" i="1"/>
  <c r="AC52" i="1"/>
  <c r="AF20" i="1"/>
  <c r="AF22" i="1"/>
  <c r="AF21" i="1"/>
  <c r="AF19" i="1"/>
  <c r="AF23" i="1"/>
  <c r="AF18" i="1"/>
  <c r="AF31" i="1"/>
  <c r="AF27" i="1"/>
  <c r="AF30" i="1"/>
  <c r="AF29" i="1"/>
  <c r="AF28" i="1"/>
  <c r="AF36" i="1"/>
  <c r="AF33" i="1"/>
  <c r="AF37" i="1"/>
  <c r="AF34" i="1"/>
  <c r="AF35" i="1"/>
  <c r="AF41" i="1"/>
  <c r="AF39" i="1"/>
  <c r="AF40" i="1"/>
  <c r="AF96" i="1"/>
  <c r="AF95" i="1"/>
  <c r="AF111" i="1"/>
  <c r="AF112" i="1"/>
  <c r="AF124" i="1"/>
  <c r="AF123" i="1"/>
  <c r="AF132" i="1"/>
  <c r="AF133" i="1"/>
  <c r="AF55" i="1"/>
  <c r="AF56" i="1"/>
  <c r="AF57" i="1"/>
  <c r="AF49" i="1"/>
  <c r="AF53" i="1"/>
  <c r="AF48" i="1"/>
  <c r="AF50" i="1"/>
  <c r="AF52" i="1"/>
  <c r="AF51" i="1"/>
  <c r="AF73" i="1"/>
  <c r="AF65" i="1"/>
  <c r="AF67" i="1"/>
  <c r="AF66" i="1"/>
  <c r="AF71" i="1"/>
  <c r="AF62" i="1"/>
  <c r="AF68" i="1"/>
  <c r="AF64" i="1"/>
  <c r="AF69" i="1"/>
  <c r="AF61" i="1"/>
  <c r="AF72" i="1"/>
  <c r="AF63" i="1"/>
  <c r="AF70" i="1"/>
  <c r="AF82" i="1"/>
  <c r="AF79" i="1"/>
  <c r="AF81" i="1"/>
  <c r="AF80" i="1"/>
  <c r="AF83" i="1"/>
  <c r="AF84" i="1"/>
  <c r="AF89" i="1"/>
  <c r="AF91" i="1"/>
  <c r="AF90" i="1"/>
  <c r="AF88" i="1"/>
  <c r="AF106" i="1"/>
  <c r="AF103" i="1"/>
  <c r="AF100" i="1"/>
  <c r="AF107" i="1"/>
  <c r="AF98" i="1"/>
  <c r="AF105" i="1"/>
  <c r="AF104" i="1"/>
  <c r="AF102" i="1"/>
  <c r="AF108" i="1"/>
  <c r="AF99" i="1"/>
  <c r="AF101" i="1"/>
  <c r="AF109" i="1"/>
  <c r="AF114" i="1"/>
  <c r="AF117" i="1"/>
  <c r="AF115" i="1"/>
  <c r="AF116" i="1"/>
  <c r="Z43" i="1"/>
  <c r="Z45" i="1" s="1"/>
  <c r="AF8" i="1"/>
  <c r="AF13" i="1"/>
  <c r="AF9" i="1"/>
  <c r="AF7" i="1"/>
  <c r="AF5" i="1"/>
  <c r="AF14" i="1"/>
  <c r="AF6" i="1"/>
  <c r="AF12" i="1"/>
  <c r="AF4" i="1"/>
  <c r="AF3" i="1"/>
  <c r="AF10" i="1"/>
  <c r="AF11" i="1"/>
  <c r="AF2" i="1"/>
  <c r="AF43" i="1"/>
  <c r="AF44" i="1"/>
  <c r="Z118" i="1"/>
  <c r="Z8" i="1"/>
  <c r="Z7" i="1"/>
  <c r="Z12" i="1"/>
  <c r="Z4" i="1"/>
  <c r="Z10" i="1"/>
  <c r="Z2" i="1"/>
  <c r="Z9" i="1"/>
  <c r="Z6" i="1"/>
  <c r="Z5" i="1"/>
  <c r="Z13" i="1"/>
  <c r="Z3" i="1"/>
  <c r="Z14" i="1"/>
  <c r="Z11" i="1"/>
  <c r="X127" i="1"/>
  <c r="X94" i="1"/>
  <c r="X122" i="1"/>
  <c r="X26" i="1"/>
  <c r="X47" i="1"/>
  <c r="X76" i="1"/>
  <c r="X87" i="1"/>
  <c r="X131" i="1"/>
  <c r="X129" i="1"/>
  <c r="X17" i="1"/>
  <c r="X78" i="1"/>
  <c r="X136" i="1"/>
  <c r="X60" i="1"/>
  <c r="X120" i="1"/>
  <c r="F45" i="1"/>
  <c r="D15" i="1"/>
  <c r="D24" i="1"/>
  <c r="D38" i="1"/>
  <c r="D42" i="1"/>
  <c r="D47" i="1"/>
  <c r="D60" i="1"/>
  <c r="D76" i="1"/>
  <c r="D78" i="1"/>
  <c r="D87" i="1"/>
  <c r="D94" i="1"/>
  <c r="D120" i="1"/>
  <c r="D122" i="1"/>
  <c r="D127" i="1"/>
  <c r="D129" i="1"/>
  <c r="D136" i="1"/>
  <c r="D97" i="1"/>
  <c r="D113" i="1"/>
  <c r="D125" i="1"/>
  <c r="D134" i="1"/>
  <c r="D131" i="1"/>
  <c r="D58" i="1"/>
  <c r="D54" i="1"/>
  <c r="D74" i="1"/>
  <c r="D85" i="1"/>
  <c r="D92" i="1"/>
  <c r="D110" i="1"/>
  <c r="D118" i="1"/>
  <c r="D26" i="1"/>
  <c r="F17" i="1"/>
  <c r="F24" i="1"/>
  <c r="F26" i="1"/>
  <c r="F32" i="1"/>
  <c r="F38" i="1"/>
  <c r="F42" i="1"/>
  <c r="F47" i="1"/>
  <c r="F60" i="1"/>
  <c r="F76" i="1"/>
  <c r="F78" i="1"/>
  <c r="F87" i="1"/>
  <c r="F94" i="1"/>
  <c r="F120" i="1"/>
  <c r="F122" i="1"/>
  <c r="F127" i="1"/>
  <c r="F129" i="1"/>
  <c r="F136" i="1"/>
  <c r="F97" i="1"/>
  <c r="F113" i="1"/>
  <c r="F125" i="1"/>
  <c r="F134" i="1"/>
  <c r="F131" i="1"/>
  <c r="F58" i="1"/>
  <c r="F54" i="1"/>
  <c r="F74" i="1"/>
  <c r="F85" i="1"/>
  <c r="F92" i="1"/>
  <c r="F110" i="1"/>
  <c r="F118" i="1"/>
  <c r="D32" i="1"/>
  <c r="F15" i="1"/>
  <c r="D17" i="1"/>
  <c r="D45" i="1"/>
  <c r="J138" i="1"/>
  <c r="L27" i="1"/>
  <c r="L99" i="1"/>
  <c r="X134" i="1"/>
  <c r="X45" i="1"/>
  <c r="X97" i="1"/>
  <c r="L95" i="1"/>
  <c r="L72" i="1"/>
  <c r="L117" i="1"/>
  <c r="L57" i="1"/>
  <c r="L107" i="1"/>
  <c r="L124" i="1"/>
  <c r="L89" i="1"/>
  <c r="L108" i="1"/>
  <c r="L114" i="1"/>
  <c r="E138" i="1"/>
  <c r="S78" i="1" s="1"/>
  <c r="G138" i="1"/>
  <c r="O2" i="1"/>
  <c r="O7" i="1"/>
  <c r="O18" i="1"/>
  <c r="O22" i="1"/>
  <c r="O28" i="1"/>
  <c r="O33" i="1"/>
  <c r="O37" i="1"/>
  <c r="O43" i="1"/>
  <c r="O49" i="1"/>
  <c r="O53" i="1"/>
  <c r="O59" i="1"/>
  <c r="O60" i="1" s="1"/>
  <c r="O64" i="1"/>
  <c r="O68" i="1"/>
  <c r="O72" i="1"/>
  <c r="O79" i="1"/>
  <c r="O83" i="1"/>
  <c r="O89" i="1"/>
  <c r="O95" i="1"/>
  <c r="O100" i="1"/>
  <c r="O104" i="1"/>
  <c r="O108" i="1"/>
  <c r="O114" i="1"/>
  <c r="O119" i="1"/>
  <c r="O120" i="1" s="1"/>
  <c r="O126" i="1"/>
  <c r="O127" i="1" s="1"/>
  <c r="O133" i="1"/>
  <c r="X113" i="1"/>
  <c r="H138" i="1"/>
  <c r="O14" i="1"/>
  <c r="O6" i="1"/>
  <c r="L19" i="1"/>
  <c r="L23" i="1"/>
  <c r="L29" i="1"/>
  <c r="L39" i="1"/>
  <c r="L55" i="1"/>
  <c r="L84" i="1"/>
  <c r="L90" i="1"/>
  <c r="L96" i="1"/>
  <c r="L115" i="1"/>
  <c r="I138" i="1"/>
  <c r="O13" i="1"/>
  <c r="O5" i="1"/>
  <c r="O19" i="1"/>
  <c r="O23" i="1"/>
  <c r="O29" i="1"/>
  <c r="O34" i="1"/>
  <c r="O39" i="1"/>
  <c r="O44" i="1"/>
  <c r="O50" i="1"/>
  <c r="O55" i="1"/>
  <c r="O61" i="1"/>
  <c r="O65" i="1"/>
  <c r="O69" i="1"/>
  <c r="O73" i="1"/>
  <c r="O80" i="1"/>
  <c r="O84" i="1"/>
  <c r="O90" i="1"/>
  <c r="O96" i="1"/>
  <c r="O101" i="1"/>
  <c r="O105" i="1"/>
  <c r="O109" i="1"/>
  <c r="O115" i="1"/>
  <c r="O121" i="1"/>
  <c r="O122" i="1" s="1"/>
  <c r="O128" i="1"/>
  <c r="O129" i="1" s="1"/>
  <c r="O135" i="1"/>
  <c r="O136" i="1" s="1"/>
  <c r="O12" i="1"/>
  <c r="O4" i="1"/>
  <c r="L56" i="1"/>
  <c r="L81" i="1"/>
  <c r="L111" i="1"/>
  <c r="L116" i="1"/>
  <c r="L123" i="1"/>
  <c r="O11" i="1"/>
  <c r="O20" i="1"/>
  <c r="O35" i="1"/>
  <c r="O46" i="1"/>
  <c r="O47" i="1" s="1"/>
  <c r="O56" i="1"/>
  <c r="O62" i="1"/>
  <c r="O66" i="1"/>
  <c r="O70" i="1"/>
  <c r="O75" i="1"/>
  <c r="O76" i="1" s="1"/>
  <c r="O81" i="1"/>
  <c r="O86" i="1"/>
  <c r="O87" i="1" s="1"/>
  <c r="O91" i="1"/>
  <c r="O98" i="1"/>
  <c r="O106" i="1"/>
  <c r="O111" i="1"/>
  <c r="O116" i="1"/>
  <c r="O123" i="1"/>
  <c r="O130" i="1"/>
  <c r="O131" i="1" s="1"/>
  <c r="L71" i="1"/>
  <c r="W138" i="1"/>
  <c r="O3" i="1"/>
  <c r="O25" i="1"/>
  <c r="O26" i="1" s="1"/>
  <c r="O30" i="1"/>
  <c r="O40" i="1"/>
  <c r="O51" i="1"/>
  <c r="O102" i="1"/>
  <c r="B138" i="1"/>
  <c r="U87" i="1" s="1"/>
  <c r="O10" i="1"/>
  <c r="L36" i="1"/>
  <c r="L112" i="1"/>
  <c r="L132" i="1"/>
  <c r="C138" i="1"/>
  <c r="O9" i="1"/>
  <c r="O16" i="1"/>
  <c r="O17" i="1" s="1"/>
  <c r="O21" i="1"/>
  <c r="O27" i="1"/>
  <c r="O31" i="1"/>
  <c r="O36" i="1"/>
  <c r="O41" i="1"/>
  <c r="O48" i="1"/>
  <c r="O52" i="1"/>
  <c r="O57" i="1"/>
  <c r="O63" i="1"/>
  <c r="O67" i="1"/>
  <c r="O71" i="1"/>
  <c r="O77" i="1"/>
  <c r="O78" i="1" s="1"/>
  <c r="O82" i="1"/>
  <c r="O88" i="1"/>
  <c r="O93" i="1"/>
  <c r="O94" i="1" s="1"/>
  <c r="O99" i="1"/>
  <c r="O103" i="1"/>
  <c r="O107" i="1"/>
  <c r="O112" i="1"/>
  <c r="O117" i="1"/>
  <c r="O124" i="1"/>
  <c r="O132" i="1"/>
  <c r="O8" i="1"/>
  <c r="L64" i="1"/>
  <c r="L68" i="1"/>
  <c r="L79" i="1"/>
  <c r="L100" i="1"/>
  <c r="L104" i="1"/>
  <c r="L133" i="1"/>
  <c r="L37" i="1"/>
  <c r="L50" i="1"/>
  <c r="X24" i="1"/>
  <c r="X32" i="1"/>
  <c r="X38" i="1"/>
  <c r="X85" i="1"/>
  <c r="X110" i="1"/>
  <c r="X118" i="1"/>
  <c r="L17" i="1"/>
  <c r="M17" i="1" s="1"/>
  <c r="L52" i="1"/>
  <c r="L63" i="1"/>
  <c r="X42" i="1"/>
  <c r="X58" i="1"/>
  <c r="X92" i="1"/>
  <c r="X54" i="1"/>
  <c r="X74" i="1"/>
  <c r="X125" i="1"/>
  <c r="L2" i="1"/>
  <c r="L20" i="1"/>
  <c r="L33" i="1"/>
  <c r="L49" i="1"/>
  <c r="L73" i="1"/>
  <c r="L65" i="1"/>
  <c r="L91" i="1"/>
  <c r="L109" i="1"/>
  <c r="L101" i="1"/>
  <c r="L43" i="1"/>
  <c r="L12" i="1"/>
  <c r="L4" i="1"/>
  <c r="L31" i="1"/>
  <c r="L35" i="1"/>
  <c r="L44" i="1"/>
  <c r="L48" i="1"/>
  <c r="L70" i="1"/>
  <c r="L62" i="1"/>
  <c r="L83" i="1"/>
  <c r="L106" i="1"/>
  <c r="L18" i="1"/>
  <c r="L30" i="1"/>
  <c r="L34" i="1"/>
  <c r="L53" i="1"/>
  <c r="L69" i="1"/>
  <c r="L82" i="1"/>
  <c r="L105" i="1"/>
  <c r="L14" i="1"/>
  <c r="L9" i="1"/>
  <c r="L22" i="1"/>
  <c r="L28" i="1"/>
  <c r="L41" i="1"/>
  <c r="L51" i="1"/>
  <c r="L67" i="1"/>
  <c r="L80" i="1"/>
  <c r="L103" i="1"/>
  <c r="L6" i="1"/>
  <c r="L21" i="1"/>
  <c r="L40" i="1"/>
  <c r="L61" i="1"/>
  <c r="L66" i="1"/>
  <c r="L88" i="1"/>
  <c r="L98" i="1"/>
  <c r="L102" i="1"/>
  <c r="L7" i="1"/>
  <c r="L10" i="1"/>
  <c r="L8" i="1"/>
  <c r="L3" i="1"/>
  <c r="L13" i="1"/>
  <c r="L5" i="1"/>
  <c r="L11" i="1"/>
  <c r="X15" i="1"/>
  <c r="AH86" i="1"/>
  <c r="AH89" i="1"/>
  <c r="AH109" i="1"/>
  <c r="AH106" i="1"/>
  <c r="AH123" i="1"/>
  <c r="AH130" i="1"/>
  <c r="AH7" i="1"/>
  <c r="AH22" i="1"/>
  <c r="AH27" i="1"/>
  <c r="AH33" i="1"/>
  <c r="AH37" i="1"/>
  <c r="AH51" i="1"/>
  <c r="AH62" i="1"/>
  <c r="AH67" i="1"/>
  <c r="AH73" i="1"/>
  <c r="AH91" i="1"/>
  <c r="AH98" i="1"/>
  <c r="AH107" i="1"/>
  <c r="AH114" i="1"/>
  <c r="AH119" i="1"/>
  <c r="AH133" i="1"/>
  <c r="AH12" i="1"/>
  <c r="AH16" i="1"/>
  <c r="AH36" i="1"/>
  <c r="AH50" i="1"/>
  <c r="AH57" i="1"/>
  <c r="AH77" i="1"/>
  <c r="AH82" i="1"/>
  <c r="AH90" i="1"/>
  <c r="AH101" i="1"/>
  <c r="AH116" i="1"/>
  <c r="AH5" i="1"/>
  <c r="AH13" i="1"/>
  <c r="AH10" i="1"/>
  <c r="AH19" i="1"/>
  <c r="AH23" i="1"/>
  <c r="AH34" i="1"/>
  <c r="AH44" i="1"/>
  <c r="AH46" i="1"/>
  <c r="AH48" i="1"/>
  <c r="AH56" i="1"/>
  <c r="AH65" i="1"/>
  <c r="AH84" i="1"/>
  <c r="AH128" i="1"/>
  <c r="AH135" i="1"/>
  <c r="AH9" i="1"/>
  <c r="AH18" i="1"/>
  <c r="AH79" i="1"/>
  <c r="AH93" i="1"/>
  <c r="AH105" i="1"/>
  <c r="AH20" i="1"/>
  <c r="AH49" i="1"/>
  <c r="AH59" i="1"/>
  <c r="AH63" i="1"/>
  <c r="AH2" i="1"/>
  <c r="AH52" i="1"/>
  <c r="AH55" i="1"/>
  <c r="AH70" i="1"/>
  <c r="AH64" i="1"/>
  <c r="AH69" i="1"/>
  <c r="AH102" i="1"/>
  <c r="AH6" i="1"/>
  <c r="AH8" i="1"/>
  <c r="AH11" i="1"/>
  <c r="AH25" i="1"/>
  <c r="AH41" i="1"/>
  <c r="AH88" i="1"/>
  <c r="AH96" i="1"/>
  <c r="AH103" i="1"/>
  <c r="AH99" i="1"/>
  <c r="AH117" i="1"/>
  <c r="AH121" i="1"/>
  <c r="AH3" i="1"/>
  <c r="AH40" i="1"/>
  <c r="AH80" i="1"/>
  <c r="AH124" i="1"/>
  <c r="AH4" i="1"/>
  <c r="AH21" i="1"/>
  <c r="AH28" i="1"/>
  <c r="AH43" i="1"/>
  <c r="AH61" i="1"/>
  <c r="AH72" i="1"/>
  <c r="AH81" i="1"/>
  <c r="AH104" i="1"/>
  <c r="AH108" i="1"/>
  <c r="AH126" i="1"/>
  <c r="AH132" i="1"/>
  <c r="AH71" i="1"/>
  <c r="AH111" i="1"/>
  <c r="AH14" i="1"/>
  <c r="AH29" i="1"/>
  <c r="AH39" i="1"/>
  <c r="AH53" i="1"/>
  <c r="AH68" i="1"/>
  <c r="AH83" i="1"/>
  <c r="AH95" i="1"/>
  <c r="AH112" i="1"/>
  <c r="AH30" i="1"/>
  <c r="AH31" i="1"/>
  <c r="AH35" i="1"/>
  <c r="AH66" i="1"/>
  <c r="AH75" i="1"/>
  <c r="AH100" i="1"/>
  <c r="AH115" i="1"/>
  <c r="R134" i="1" l="1"/>
  <c r="S134" i="1" s="1"/>
  <c r="Z92" i="1"/>
  <c r="Z38" i="1"/>
  <c r="Z85" i="1"/>
  <c r="AC125" i="1"/>
  <c r="Z110" i="1"/>
  <c r="AA110" i="1" s="1"/>
  <c r="Z125" i="1"/>
  <c r="Z32" i="1"/>
  <c r="AA32" i="1" s="1"/>
  <c r="R58" i="1"/>
  <c r="S58" i="1" s="1"/>
  <c r="Z74" i="1"/>
  <c r="AC38" i="1"/>
  <c r="S131" i="1"/>
  <c r="AC134" i="1"/>
  <c r="S94" i="1"/>
  <c r="S127" i="1"/>
  <c r="R15" i="1"/>
  <c r="S15" i="1" s="1"/>
  <c r="R97" i="1"/>
  <c r="S97" i="1" s="1"/>
  <c r="R38" i="1"/>
  <c r="S38" i="1" s="1"/>
  <c r="R118" i="1"/>
  <c r="S118" i="1" s="1"/>
  <c r="S47" i="1"/>
  <c r="R45" i="1"/>
  <c r="S45" i="1" s="1"/>
  <c r="R32" i="1"/>
  <c r="S32" i="1" s="1"/>
  <c r="R54" i="1"/>
  <c r="S54" i="1" s="1"/>
  <c r="AC45" i="1"/>
  <c r="AC97" i="1"/>
  <c r="AD97" i="1" s="1"/>
  <c r="Z58" i="1"/>
  <c r="AA58" i="1" s="1"/>
  <c r="S87" i="1"/>
  <c r="R92" i="1"/>
  <c r="S92" i="1" s="1"/>
  <c r="R125" i="1"/>
  <c r="S125" i="1" s="1"/>
  <c r="R74" i="1"/>
  <c r="S74" i="1" s="1"/>
  <c r="S136" i="1"/>
  <c r="S129" i="1"/>
  <c r="AF45" i="1"/>
  <c r="AG45" i="1" s="1"/>
  <c r="Z54" i="1"/>
  <c r="AA54" i="1" s="1"/>
  <c r="R85" i="1"/>
  <c r="S85" i="1" s="1"/>
  <c r="S26" i="1"/>
  <c r="S120" i="1"/>
  <c r="R24" i="1"/>
  <c r="S24" i="1" s="1"/>
  <c r="S122" i="1"/>
  <c r="S76" i="1"/>
  <c r="S60" i="1"/>
  <c r="AC118" i="1"/>
  <c r="AD118" i="1" s="1"/>
  <c r="R42" i="1"/>
  <c r="S42" i="1" s="1"/>
  <c r="S17" i="1"/>
  <c r="AC113" i="1"/>
  <c r="AD113" i="1" s="1"/>
  <c r="R113" i="1"/>
  <c r="S113" i="1" s="1"/>
  <c r="R110" i="1"/>
  <c r="S110" i="1" s="1"/>
  <c r="AA134" i="1"/>
  <c r="AF125" i="1"/>
  <c r="AG125" i="1" s="1"/>
  <c r="AC74" i="1"/>
  <c r="AD74" i="1" s="1"/>
  <c r="AC54" i="1"/>
  <c r="AD54" i="1" s="1"/>
  <c r="AC15" i="1"/>
  <c r="AC24" i="1"/>
  <c r="AD24" i="1" s="1"/>
  <c r="AC85" i="1"/>
  <c r="AC58" i="1"/>
  <c r="AD58" i="1" s="1"/>
  <c r="AC92" i="1"/>
  <c r="AC32" i="1"/>
  <c r="AD32" i="1" s="1"/>
  <c r="AC42" i="1"/>
  <c r="AD42" i="1" s="1"/>
  <c r="AC110" i="1"/>
  <c r="AD110" i="1" s="1"/>
  <c r="AG136" i="1"/>
  <c r="AG120" i="1"/>
  <c r="AG26" i="1"/>
  <c r="AG87" i="1"/>
  <c r="AG76" i="1"/>
  <c r="AF42" i="1"/>
  <c r="AG42" i="1" s="1"/>
  <c r="AF97" i="1"/>
  <c r="AG97" i="1" s="1"/>
  <c r="AF58" i="1"/>
  <c r="AG58" i="1" s="1"/>
  <c r="AF32" i="1"/>
  <c r="AG32" i="1" s="1"/>
  <c r="AF15" i="1"/>
  <c r="AG15" i="1" s="1"/>
  <c r="AF54" i="1"/>
  <c r="AG54" i="1" s="1"/>
  <c r="AF134" i="1"/>
  <c r="AG134" i="1" s="1"/>
  <c r="AG129" i="1"/>
  <c r="AG60" i="1"/>
  <c r="AF38" i="1"/>
  <c r="AG38" i="1" s="1"/>
  <c r="AF24" i="1"/>
  <c r="AG24" i="1" s="1"/>
  <c r="AF118" i="1"/>
  <c r="AG118" i="1" s="1"/>
  <c r="AF110" i="1"/>
  <c r="AG110" i="1" s="1"/>
  <c r="AG127" i="1"/>
  <c r="AG47" i="1"/>
  <c r="AG122" i="1"/>
  <c r="AF74" i="1"/>
  <c r="AG74" i="1" s="1"/>
  <c r="AF113" i="1"/>
  <c r="AG113" i="1" s="1"/>
  <c r="AG94" i="1"/>
  <c r="AF92" i="1"/>
  <c r="AG92" i="1" s="1"/>
  <c r="AF85" i="1"/>
  <c r="AG85" i="1" s="1"/>
  <c r="AG131" i="1"/>
  <c r="AG78" i="1"/>
  <c r="AG17" i="1"/>
  <c r="AA60" i="1"/>
  <c r="AA87" i="1"/>
  <c r="AA118" i="1"/>
  <c r="AA94" i="1"/>
  <c r="AA76" i="1"/>
  <c r="AA78" i="1"/>
  <c r="Z15" i="1"/>
  <c r="AA15" i="1" s="1"/>
  <c r="AA136" i="1"/>
  <c r="AA47" i="1"/>
  <c r="AA97" i="1"/>
  <c r="AA85" i="1"/>
  <c r="AA129" i="1"/>
  <c r="AA38" i="1"/>
  <c r="AA125" i="1"/>
  <c r="AA122" i="1"/>
  <c r="AA74" i="1"/>
  <c r="AA120" i="1"/>
  <c r="AA45" i="1"/>
  <c r="AA26" i="1"/>
  <c r="AA92" i="1"/>
  <c r="AA17" i="1"/>
  <c r="AA24" i="1"/>
  <c r="AA131" i="1"/>
  <c r="AA42" i="1"/>
  <c r="AA127" i="1"/>
  <c r="AA113" i="1"/>
  <c r="AD76" i="1"/>
  <c r="AD45" i="1"/>
  <c r="AD136" i="1"/>
  <c r="L125" i="1"/>
  <c r="M125" i="1" s="1"/>
  <c r="AD78" i="1"/>
  <c r="AD122" i="1"/>
  <c r="AD94" i="1"/>
  <c r="AD129" i="1"/>
  <c r="AD47" i="1"/>
  <c r="AD127" i="1"/>
  <c r="AD26" i="1"/>
  <c r="AD120" i="1"/>
  <c r="AD131" i="1"/>
  <c r="AD60" i="1"/>
  <c r="AD87" i="1"/>
  <c r="AD17" i="1"/>
  <c r="AD134" i="1"/>
  <c r="AD15" i="1"/>
  <c r="M129" i="1"/>
  <c r="F138" i="1"/>
  <c r="AD38" i="1"/>
  <c r="AD92" i="1"/>
  <c r="AD85" i="1"/>
  <c r="AD125" i="1"/>
  <c r="U74" i="1"/>
  <c r="U110" i="1"/>
  <c r="U94" i="1"/>
  <c r="U118" i="1"/>
  <c r="U97" i="1"/>
  <c r="U17" i="1"/>
  <c r="U45" i="1"/>
  <c r="U125" i="1"/>
  <c r="U54" i="1"/>
  <c r="U136" i="1"/>
  <c r="U32" i="1"/>
  <c r="U134" i="1"/>
  <c r="U127" i="1"/>
  <c r="U47" i="1"/>
  <c r="U42" i="1"/>
  <c r="U85" i="1"/>
  <c r="U122" i="1"/>
  <c r="U120" i="1"/>
  <c r="U15" i="1"/>
  <c r="U24" i="1"/>
  <c r="U131" i="1"/>
  <c r="U60" i="1"/>
  <c r="U113" i="1"/>
  <c r="U92" i="1"/>
  <c r="U76" i="1"/>
  <c r="U129" i="1"/>
  <c r="U58" i="1"/>
  <c r="U38" i="1"/>
  <c r="U26" i="1"/>
  <c r="U78" i="1"/>
  <c r="P122" i="1"/>
  <c r="M136" i="1"/>
  <c r="M78" i="1"/>
  <c r="M76" i="1"/>
  <c r="M60" i="1"/>
  <c r="P78" i="1"/>
  <c r="P26" i="1"/>
  <c r="P47" i="1"/>
  <c r="M26" i="1"/>
  <c r="P17" i="1"/>
  <c r="P60" i="1"/>
  <c r="M47" i="1"/>
  <c r="P87" i="1"/>
  <c r="P131" i="1"/>
  <c r="M122" i="1"/>
  <c r="P94" i="1"/>
  <c r="P76" i="1"/>
  <c r="P127" i="1"/>
  <c r="M131" i="1"/>
  <c r="M127" i="1"/>
  <c r="D138" i="1"/>
  <c r="P136" i="1"/>
  <c r="P129" i="1"/>
  <c r="P120" i="1"/>
  <c r="M94" i="1"/>
  <c r="M87" i="1"/>
  <c r="M120" i="1"/>
  <c r="L58" i="1"/>
  <c r="M58" i="1" s="1"/>
  <c r="L97" i="1"/>
  <c r="M97" i="1" s="1"/>
  <c r="O92" i="1"/>
  <c r="P92" i="1" s="1"/>
  <c r="O97" i="1"/>
  <c r="P97" i="1" s="1"/>
  <c r="O42" i="1"/>
  <c r="P42" i="1" s="1"/>
  <c r="O113" i="1"/>
  <c r="P113" i="1" s="1"/>
  <c r="L134" i="1"/>
  <c r="M134" i="1" s="1"/>
  <c r="L118" i="1"/>
  <c r="M118" i="1" s="1"/>
  <c r="L92" i="1"/>
  <c r="M92" i="1" s="1"/>
  <c r="O125" i="1"/>
  <c r="P125" i="1" s="1"/>
  <c r="O110" i="1"/>
  <c r="P110" i="1" s="1"/>
  <c r="O85" i="1"/>
  <c r="P85" i="1" s="1"/>
  <c r="O118" i="1"/>
  <c r="P118" i="1" s="1"/>
  <c r="O24" i="1"/>
  <c r="P24" i="1" s="1"/>
  <c r="X138" i="1"/>
  <c r="O32" i="1"/>
  <c r="P32" i="1" s="1"/>
  <c r="L85" i="1"/>
  <c r="M85" i="1" s="1"/>
  <c r="O134" i="1"/>
  <c r="P134" i="1" s="1"/>
  <c r="L113" i="1"/>
  <c r="M113" i="1" s="1"/>
  <c r="O38" i="1"/>
  <c r="P38" i="1" s="1"/>
  <c r="L42" i="1"/>
  <c r="M42" i="1" s="1"/>
  <c r="O58" i="1"/>
  <c r="P58" i="1" s="1"/>
  <c r="O54" i="1"/>
  <c r="P54" i="1" s="1"/>
  <c r="O15" i="1"/>
  <c r="P15" i="1" s="1"/>
  <c r="L45" i="1"/>
  <c r="M45" i="1" s="1"/>
  <c r="O74" i="1"/>
  <c r="P74" i="1" s="1"/>
  <c r="L110" i="1"/>
  <c r="M110" i="1" s="1"/>
  <c r="O45" i="1"/>
  <c r="P45" i="1" s="1"/>
  <c r="L24" i="1"/>
  <c r="M24" i="1" s="1"/>
  <c r="L54" i="1"/>
  <c r="M54" i="1" s="1"/>
  <c r="L32" i="1"/>
  <c r="M32" i="1" s="1"/>
  <c r="L15" i="1"/>
  <c r="M15" i="1" s="1"/>
  <c r="L38" i="1"/>
  <c r="M38" i="1" s="1"/>
  <c r="L74" i="1"/>
  <c r="M74" i="1" s="1"/>
  <c r="S138" i="1" l="1"/>
  <c r="AG138" i="1"/>
  <c r="AD138" i="1"/>
  <c r="U138" i="1"/>
  <c r="P138" i="1"/>
  <c r="M138" i="1"/>
  <c r="AA138" i="1" l="1"/>
</calcChain>
</file>

<file path=xl/sharedStrings.xml><?xml version="1.0" encoding="utf-8"?>
<sst xmlns="http://schemas.openxmlformats.org/spreadsheetml/2006/main" count="339" uniqueCount="74">
  <si>
    <t>Provider</t>
  </si>
  <si>
    <t>Employees</t>
  </si>
  <si>
    <t>Assets</t>
  </si>
  <si>
    <t>Admin Fees (indirect)</t>
  </si>
  <si>
    <t>Admin Fees (direct)</t>
  </si>
  <si>
    <t>Investment Fees</t>
  </si>
  <si>
    <t>EF Admin Fee</t>
  </si>
  <si>
    <t>EF Investment Fees</t>
  </si>
  <si>
    <t>"All-In" EF Fee</t>
  </si>
  <si>
    <t>% Saved</t>
  </si>
  <si>
    <t>ADP</t>
  </si>
  <si>
    <t>Empower</t>
  </si>
  <si>
    <t>Fidelity</t>
  </si>
  <si>
    <t>John Hancock</t>
  </si>
  <si>
    <t>MassMutual</t>
  </si>
  <si>
    <t>Paychex</t>
  </si>
  <si>
    <t>Principal</t>
  </si>
  <si>
    <t>T. Rowe Price</t>
  </si>
  <si>
    <t>Transamerica</t>
  </si>
  <si>
    <t>Alerus</t>
  </si>
  <si>
    <t>American Funds</t>
  </si>
  <si>
    <t>American National</t>
  </si>
  <si>
    <t>Ameritas</t>
  </si>
  <si>
    <t>Ascensus</t>
  </si>
  <si>
    <t>Aspire</t>
  </si>
  <si>
    <t>AXA</t>
  </si>
  <si>
    <t>CUNA</t>
  </si>
  <si>
    <t>Guideline</t>
  </si>
  <si>
    <t>Lincoln</t>
  </si>
  <si>
    <t>LT Trust</t>
  </si>
  <si>
    <t>Mutual of Omaha</t>
  </si>
  <si>
    <t>Nationwide</t>
  </si>
  <si>
    <t>OneAmerica</t>
  </si>
  <si>
    <t>PAi</t>
  </si>
  <si>
    <t>PCS</t>
  </si>
  <si>
    <t>Sentinel Benefits</t>
  </si>
  <si>
    <t>Sentry Life</t>
  </si>
  <si>
    <t>Sharebuilder</t>
  </si>
  <si>
    <t>Ubiquity</t>
  </si>
  <si>
    <t>Vanguard</t>
  </si>
  <si>
    <t>Count</t>
  </si>
  <si>
    <t>"All-In" %</t>
  </si>
  <si>
    <t>"All-In" Amount</t>
  </si>
  <si>
    <t>Per Head Admin Fee</t>
  </si>
  <si>
    <t>Per Head Admin Fee (Weighted Average)</t>
  </si>
  <si>
    <t>"All-In" % (Weighted Average)</t>
  </si>
  <si>
    <t>VOYA</t>
  </si>
  <si>
    <t>Hidden Fee %</t>
  </si>
  <si>
    <t>All-In Fee %</t>
  </si>
  <si>
    <t>EF</t>
  </si>
  <si>
    <t>All-In Fee</t>
  </si>
  <si>
    <t>Voya</t>
  </si>
  <si>
    <t>"All-In" % (Study Average)</t>
  </si>
  <si>
    <t>Per Head Admin Fee (Study Average)</t>
  </si>
  <si>
    <r>
      <t>"All-In" Fee %</t>
    </r>
    <r>
      <rPr>
        <b/>
        <vertAlign val="superscript"/>
        <sz val="11"/>
        <color theme="1"/>
        <rFont val="Calibri"/>
        <family val="2"/>
        <scheme val="minor"/>
      </rPr>
      <t>(1)</t>
    </r>
  </si>
  <si>
    <r>
      <t>Per-Capita Admin Fee</t>
    </r>
    <r>
      <rPr>
        <b/>
        <vertAlign val="superscript"/>
        <sz val="11"/>
        <color theme="1"/>
        <rFont val="Calibri"/>
        <family val="2"/>
        <scheme val="minor"/>
      </rPr>
      <t>(2)</t>
    </r>
  </si>
  <si>
    <r>
      <t>Hidden Fee %</t>
    </r>
    <r>
      <rPr>
        <b/>
        <vertAlign val="superscript"/>
        <sz val="11"/>
        <color theme="1"/>
        <rFont val="Calibri"/>
        <family val="2"/>
        <scheme val="minor"/>
      </rPr>
      <t>(3)</t>
    </r>
  </si>
  <si>
    <t>Participants</t>
  </si>
  <si>
    <t>Participants (Average)</t>
  </si>
  <si>
    <t>Investment Fee %</t>
  </si>
  <si>
    <t>Investment Fee % (Weighted Average)</t>
  </si>
  <si>
    <t>Investment Fee % (Study Average)</t>
  </si>
  <si>
    <t>Interest rate</t>
  </si>
  <si>
    <t>Current balance</t>
  </si>
  <si>
    <t>Compounding periods</t>
  </si>
  <si>
    <t>Annual contributions</t>
  </si>
  <si>
    <t>Retirement age</t>
  </si>
  <si>
    <t>Current age</t>
  </si>
  <si>
    <t>Average</t>
  </si>
  <si>
    <t>Provider All-In</t>
  </si>
  <si>
    <t>Retirement Balance</t>
  </si>
  <si>
    <t>EF All-In</t>
  </si>
  <si>
    <t>Parts</t>
  </si>
  <si>
    <t>Additional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</si>
</sst>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0" fontId="0" fillId="0" borderId="0" xfId="2" applyNumberFormat="1" applyFont="1" applyAlignment="1">
      <alignment horizontal="center"/>
    </xf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center"/>
    </xf>
    <xf numFmtId="10" fontId="2" fillId="2" borderId="1" xfId="2" applyNumberFormat="1" applyFont="1" applyFill="1" applyBorder="1" applyAlignment="1">
      <alignment horizontal="center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10" fontId="2" fillId="0" borderId="0" xfId="0" applyNumberFormat="1" applyFont="1" applyAlignment="1">
      <alignment horizontal="center" wrapText="1"/>
    </xf>
    <xf numFmtId="10" fontId="0" fillId="0" borderId="0" xfId="0" applyNumberFormat="1" applyAlignment="1">
      <alignment horizontal="center"/>
    </xf>
    <xf numFmtId="10" fontId="2" fillId="2" borderId="1" xfId="0" applyNumberFormat="1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 wrapText="1"/>
    </xf>
    <xf numFmtId="164" fontId="0" fillId="3" borderId="0" xfId="0" applyNumberFormat="1" applyFill="1" applyAlignment="1">
      <alignment horizontal="center"/>
    </xf>
    <xf numFmtId="10" fontId="2" fillId="3" borderId="0" xfId="0" applyNumberFormat="1" applyFont="1" applyFill="1" applyAlignment="1">
      <alignment horizontal="center" wrapText="1"/>
    </xf>
    <xf numFmtId="10" fontId="0" fillId="3" borderId="0" xfId="0" applyNumberFormat="1" applyFill="1" applyAlignment="1">
      <alignment horizontal="center"/>
    </xf>
    <xf numFmtId="164" fontId="2" fillId="4" borderId="0" xfId="0" applyNumberFormat="1" applyFont="1" applyFill="1" applyAlignment="1">
      <alignment horizontal="center" wrapText="1"/>
    </xf>
    <xf numFmtId="164" fontId="0" fillId="4" borderId="0" xfId="0" applyNumberFormat="1" applyFill="1" applyAlignment="1">
      <alignment horizontal="center"/>
    </xf>
    <xf numFmtId="10" fontId="2" fillId="0" borderId="0" xfId="0" applyNumberFormat="1" applyFont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3" borderId="0" xfId="0" applyNumberFormat="1" applyFont="1" applyFill="1" applyAlignment="1">
      <alignment horizontal="center" wrapText="1"/>
    </xf>
    <xf numFmtId="1" fontId="0" fillId="3" borderId="0" xfId="0" applyNumberFormat="1" applyFill="1" applyAlignment="1">
      <alignment horizontal="center"/>
    </xf>
    <xf numFmtId="1" fontId="2" fillId="3" borderId="0" xfId="0" applyNumberFormat="1" applyFont="1" applyFill="1" applyBorder="1" applyAlignment="1">
      <alignment horizontal="center"/>
    </xf>
    <xf numFmtId="164" fontId="2" fillId="3" borderId="0" xfId="0" applyNumberFormat="1" applyFont="1" applyFill="1" applyBorder="1" applyAlignment="1">
      <alignment horizontal="center"/>
    </xf>
    <xf numFmtId="10" fontId="2" fillId="3" borderId="0" xfId="0" applyNumberFormat="1" applyFont="1" applyFill="1" applyBorder="1" applyAlignment="1">
      <alignment horizontal="center"/>
    </xf>
    <xf numFmtId="164" fontId="2" fillId="4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Alignment="1">
      <alignment horizontal="center" wrapText="1"/>
    </xf>
    <xf numFmtId="3" fontId="0" fillId="0" borderId="0" xfId="0" applyNumberFormat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10" fontId="2" fillId="0" borderId="0" xfId="0" applyNumberFormat="1" applyFont="1" applyFill="1" applyAlignment="1">
      <alignment horizontal="center" wrapText="1"/>
    </xf>
    <xf numFmtId="10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2" fillId="0" borderId="0" xfId="0" applyNumberFormat="1" applyFont="1" applyFill="1" applyAlignment="1">
      <alignment horizontal="center" wrapText="1"/>
    </xf>
    <xf numFmtId="164" fontId="0" fillId="0" borderId="0" xfId="1" applyNumberFormat="1" applyFont="1" applyFill="1" applyAlignment="1">
      <alignment horizontal="center"/>
    </xf>
    <xf numFmtId="164" fontId="2" fillId="5" borderId="1" xfId="0" applyNumberFormat="1" applyFont="1" applyFill="1" applyBorder="1"/>
    <xf numFmtId="3" fontId="2" fillId="5" borderId="1" xfId="0" applyNumberFormat="1" applyFon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0" fontId="2" fillId="5" borderId="1" xfId="0" applyNumberFormat="1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164" fontId="2" fillId="0" borderId="0" xfId="0" applyNumberFormat="1" applyFont="1" applyFill="1" applyBorder="1"/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10" fontId="0" fillId="0" borderId="0" xfId="0" applyNumberFormat="1" applyFont="1" applyFill="1" applyBorder="1" applyAlignment="1">
      <alignment horizontal="center"/>
    </xf>
    <xf numFmtId="3" fontId="0" fillId="0" borderId="3" xfId="0" applyNumberFormat="1" applyFont="1" applyFill="1" applyBorder="1" applyAlignment="1">
      <alignment horizontal="center"/>
    </xf>
    <xf numFmtId="1" fontId="0" fillId="0" borderId="3" xfId="0" applyNumberFormat="1" applyFont="1" applyFill="1" applyBorder="1" applyAlignment="1">
      <alignment horizontal="center"/>
    </xf>
    <xf numFmtId="164" fontId="0" fillId="0" borderId="3" xfId="0" applyNumberFormat="1" applyFont="1" applyFill="1" applyBorder="1" applyAlignment="1">
      <alignment horizontal="center"/>
    </xf>
    <xf numFmtId="10" fontId="0" fillId="0" borderId="3" xfId="0" applyNumberFormat="1" applyFont="1" applyFill="1" applyBorder="1" applyAlignment="1">
      <alignment horizontal="center"/>
    </xf>
    <xf numFmtId="10" fontId="0" fillId="0" borderId="4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10" fontId="2" fillId="0" borderId="3" xfId="0" applyNumberFormat="1" applyFont="1" applyFill="1" applyBorder="1" applyAlignment="1">
      <alignment horizontal="center"/>
    </xf>
    <xf numFmtId="10" fontId="2" fillId="0" borderId="4" xfId="0" applyNumberFormat="1" applyFont="1" applyFill="1" applyBorder="1" applyAlignment="1">
      <alignment horizontal="center"/>
    </xf>
    <xf numFmtId="0" fontId="2" fillId="6" borderId="2" xfId="0" applyFont="1" applyFill="1" applyBorder="1" applyAlignment="1">
      <alignment wrapText="1"/>
    </xf>
    <xf numFmtId="3" fontId="2" fillId="6" borderId="3" xfId="0" applyNumberFormat="1" applyFont="1" applyFill="1" applyBorder="1" applyAlignment="1">
      <alignment horizontal="center" wrapText="1"/>
    </xf>
    <xf numFmtId="1" fontId="2" fillId="6" borderId="3" xfId="0" applyNumberFormat="1" applyFont="1" applyFill="1" applyBorder="1" applyAlignment="1">
      <alignment horizontal="center" wrapText="1"/>
    </xf>
    <xf numFmtId="164" fontId="2" fillId="6" borderId="3" xfId="0" applyNumberFormat="1" applyFont="1" applyFill="1" applyBorder="1" applyAlignment="1">
      <alignment horizontal="center" wrapText="1"/>
    </xf>
    <xf numFmtId="10" fontId="2" fillId="6" borderId="3" xfId="0" applyNumberFormat="1" applyFont="1" applyFill="1" applyBorder="1" applyAlignment="1">
      <alignment horizontal="center" wrapText="1"/>
    </xf>
    <xf numFmtId="10" fontId="2" fillId="6" borderId="4" xfId="0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2" fillId="0" borderId="2" xfId="0" applyFont="1" applyFill="1" applyBorder="1"/>
    <xf numFmtId="164" fontId="2" fillId="0" borderId="2" xfId="0" applyNumberFormat="1" applyFont="1" applyFill="1" applyBorder="1"/>
    <xf numFmtId="10" fontId="2" fillId="4" borderId="0" xfId="0" applyNumberFormat="1" applyFont="1" applyFill="1" applyAlignment="1">
      <alignment horizontal="center" wrapText="1"/>
    </xf>
    <xf numFmtId="10" fontId="0" fillId="4" borderId="0" xfId="0" applyNumberFormat="1" applyFill="1" applyAlignment="1">
      <alignment horizontal="center"/>
    </xf>
    <xf numFmtId="10" fontId="2" fillId="4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10" fontId="0" fillId="0" borderId="0" xfId="2" applyNumberFormat="1" applyFont="1" applyFill="1" applyAlignment="1">
      <alignment horizontal="center"/>
    </xf>
    <xf numFmtId="10" fontId="2" fillId="0" borderId="0" xfId="2" applyNumberFormat="1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 applyBorder="1" applyAlignment="1">
      <alignment wrapText="1"/>
    </xf>
    <xf numFmtId="0" fontId="0" fillId="0" borderId="0" xfId="0" applyFont="1" applyFill="1" applyBorder="1"/>
    <xf numFmtId="164" fontId="0" fillId="0" borderId="0" xfId="0" applyNumberFormat="1" applyFont="1" applyFill="1" applyBorder="1"/>
    <xf numFmtId="165" fontId="0" fillId="0" borderId="0" xfId="0" applyNumberFormat="1" applyFont="1" applyFill="1" applyBorder="1" applyAlignment="1">
      <alignment horizontal="center"/>
    </xf>
    <xf numFmtId="1" fontId="0" fillId="0" borderId="5" xfId="0" applyNumberFormat="1" applyFont="1" applyFill="1" applyBorder="1" applyAlignment="1">
      <alignment horizontal="center"/>
    </xf>
    <xf numFmtId="10" fontId="0" fillId="0" borderId="5" xfId="0" applyNumberFormat="1" applyFont="1" applyFill="1" applyBorder="1" applyAlignment="1">
      <alignment horizontal="center"/>
    </xf>
    <xf numFmtId="0" fontId="2" fillId="6" borderId="5" xfId="0" applyFont="1" applyFill="1" applyBorder="1" applyAlignment="1">
      <alignment wrapText="1"/>
    </xf>
    <xf numFmtId="3" fontId="2" fillId="6" borderId="5" xfId="0" applyNumberFormat="1" applyFont="1" applyFill="1" applyBorder="1" applyAlignment="1">
      <alignment horizontal="center" wrapText="1"/>
    </xf>
    <xf numFmtId="1" fontId="2" fillId="6" borderId="5" xfId="0" applyNumberFormat="1" applyFont="1" applyFill="1" applyBorder="1" applyAlignment="1">
      <alignment horizontal="center" wrapText="1"/>
    </xf>
    <xf numFmtId="10" fontId="2" fillId="6" borderId="5" xfId="0" applyNumberFormat="1" applyFont="1" applyFill="1" applyBorder="1" applyAlignment="1">
      <alignment horizontal="center" wrapText="1"/>
    </xf>
    <xf numFmtId="1" fontId="2" fillId="0" borderId="6" xfId="0" applyNumberFormat="1" applyFont="1" applyFill="1" applyBorder="1" applyAlignment="1">
      <alignment horizontal="center"/>
    </xf>
    <xf numFmtId="10" fontId="2" fillId="0" borderId="6" xfId="0" applyNumberFormat="1" applyFont="1" applyFill="1" applyBorder="1" applyAlignment="1">
      <alignment horizontal="center"/>
    </xf>
    <xf numFmtId="165" fontId="2" fillId="6" borderId="5" xfId="0" applyNumberFormat="1" applyFont="1" applyFill="1" applyBorder="1" applyAlignment="1">
      <alignment horizontal="center" wrapText="1"/>
    </xf>
    <xf numFmtId="165" fontId="0" fillId="0" borderId="5" xfId="0" applyNumberFormat="1" applyFont="1" applyFill="1" applyBorder="1" applyAlignment="1">
      <alignment horizontal="center"/>
    </xf>
    <xf numFmtId="165" fontId="2" fillId="0" borderId="6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0" fontId="0" fillId="0" borderId="5" xfId="0" applyFont="1" applyFill="1" applyBorder="1" applyAlignment="1">
      <alignment wrapText="1"/>
    </xf>
    <xf numFmtId="164" fontId="2" fillId="0" borderId="6" xfId="0" applyNumberFormat="1" applyFont="1" applyFill="1" applyBorder="1" applyAlignment="1">
      <alignment wrapText="1"/>
    </xf>
    <xf numFmtId="6" fontId="0" fillId="0" borderId="0" xfId="0" applyNumberFormat="1" applyFont="1" applyFill="1" applyBorder="1" applyAlignment="1">
      <alignment horizontal="center"/>
    </xf>
    <xf numFmtId="6" fontId="2" fillId="6" borderId="5" xfId="0" applyNumberFormat="1" applyFont="1" applyFill="1" applyBorder="1" applyAlignment="1">
      <alignment horizontal="center" wrapText="1"/>
    </xf>
    <xf numFmtId="165" fontId="0" fillId="0" borderId="0" xfId="0" applyNumberFormat="1" applyFont="1" applyFill="1" applyBorder="1" applyAlignment="1">
      <alignment horizontal="center"/>
    </xf>
    <xf numFmtId="9" fontId="0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6" fontId="4" fillId="3" borderId="5" xfId="0" applyNumberFormat="1" applyFont="1" applyFill="1" applyBorder="1" applyAlignment="1">
      <alignment horizontal="center"/>
    </xf>
    <xf numFmtId="6" fontId="5" fillId="3" borderId="6" xfId="0" applyNumberFormat="1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04B7F-5543-4A18-885C-DAE753BCC409}">
  <dimension ref="A1:O106"/>
  <sheetViews>
    <sheetView topLeftCell="A55" workbookViewId="0">
      <selection activeCell="D79" sqref="D79"/>
    </sheetView>
  </sheetViews>
  <sheetFormatPr defaultRowHeight="15" x14ac:dyDescent="0.25"/>
  <cols>
    <col min="1" max="1" width="22.140625" bestFit="1" customWidth="1"/>
    <col min="2" max="2" width="22.140625" style="4" customWidth="1"/>
    <col min="3" max="3" width="11.42578125" style="4" bestFit="1" customWidth="1"/>
    <col min="4" max="4" width="14.85546875" style="4" bestFit="1" customWidth="1"/>
    <col min="5" max="5" width="20.42578125" style="4" bestFit="1" customWidth="1"/>
    <col min="6" max="6" width="18.7109375" style="4" bestFit="1" customWidth="1"/>
    <col min="7" max="7" width="15.85546875" style="4" bestFit="1" customWidth="1"/>
    <col min="8" max="8" width="12.7109375" style="4" bestFit="1" customWidth="1"/>
    <col min="9" max="9" width="13.7109375" style="15" bestFit="1" customWidth="1"/>
    <col min="10" max="10" width="13.140625" style="4" bestFit="1" customWidth="1"/>
    <col min="11" max="11" width="18.42578125" style="4" bestFit="1" customWidth="1"/>
    <col min="12" max="12" width="14.140625" style="4" bestFit="1" customWidth="1"/>
    <col min="13" max="13" width="14.140625" style="15" customWidth="1"/>
    <col min="14" max="14" width="8.28515625" style="4" bestFit="1" customWidth="1"/>
    <col min="15" max="15" width="7.140625" style="4" bestFit="1" customWidth="1"/>
  </cols>
  <sheetData>
    <row r="1" spans="1:15" x14ac:dyDescent="0.25">
      <c r="A1" s="1" t="s">
        <v>0</v>
      </c>
      <c r="B1" s="2" t="s">
        <v>40</v>
      </c>
      <c r="C1" s="2" t="s">
        <v>57</v>
      </c>
      <c r="D1" s="3" t="s">
        <v>2</v>
      </c>
      <c r="E1" s="3" t="s">
        <v>3</v>
      </c>
      <c r="F1" s="3" t="s">
        <v>4</v>
      </c>
      <c r="G1" s="3" t="s">
        <v>5</v>
      </c>
      <c r="H1" s="2" t="s">
        <v>50</v>
      </c>
      <c r="I1" s="3" t="s">
        <v>48</v>
      </c>
      <c r="J1" s="3" t="s">
        <v>6</v>
      </c>
      <c r="K1" s="3" t="s">
        <v>7</v>
      </c>
      <c r="L1" s="3" t="s">
        <v>8</v>
      </c>
      <c r="M1" s="23" t="s">
        <v>49</v>
      </c>
      <c r="N1" s="2" t="s">
        <v>9</v>
      </c>
    </row>
    <row r="2" spans="1:15" x14ac:dyDescent="0.25">
      <c r="A2" t="s">
        <v>10</v>
      </c>
      <c r="B2" s="4">
        <v>1</v>
      </c>
      <c r="C2" s="4">
        <v>9</v>
      </c>
      <c r="D2" s="5">
        <v>15134.38</v>
      </c>
      <c r="E2" s="6">
        <v>113.51</v>
      </c>
      <c r="F2" s="6">
        <v>3160.8</v>
      </c>
      <c r="G2" s="6">
        <v>71.430000000000007</v>
      </c>
      <c r="H2" s="6">
        <f t="shared" ref="H2:H33" si="0">E2+F2+G2</f>
        <v>3345.7400000000002</v>
      </c>
      <c r="I2" s="15">
        <f t="shared" ref="I2:I33" si="1">H2/D2</f>
        <v>0.22106885118518238</v>
      </c>
      <c r="J2" s="6">
        <v>1512.11</v>
      </c>
      <c r="K2" s="6">
        <v>18.02</v>
      </c>
      <c r="L2" s="6">
        <f t="shared" ref="L2:L33" si="2">J2+K2</f>
        <v>1530.1299999999999</v>
      </c>
      <c r="M2" s="15">
        <f t="shared" ref="M2:M33" si="3">L2/D2</f>
        <v>0.10110291931351004</v>
      </c>
      <c r="N2" s="7">
        <f t="shared" ref="N2:N33" si="4">(H2-L2)/H2</f>
        <v>0.54266320754153052</v>
      </c>
      <c r="O2" s="4">
        <v>2019</v>
      </c>
    </row>
    <row r="3" spans="1:15" x14ac:dyDescent="0.25">
      <c r="A3" t="s">
        <v>10</v>
      </c>
      <c r="B3" s="4">
        <v>1</v>
      </c>
      <c r="C3" s="4">
        <v>4</v>
      </c>
      <c r="D3" s="5">
        <v>41543.07</v>
      </c>
      <c r="E3" s="6">
        <v>311.57</v>
      </c>
      <c r="F3" s="6">
        <v>2944.8</v>
      </c>
      <c r="G3" s="6">
        <v>201.08</v>
      </c>
      <c r="H3" s="6">
        <f t="shared" si="0"/>
        <v>3457.4500000000003</v>
      </c>
      <c r="I3" s="15">
        <f t="shared" si="1"/>
        <v>8.3225673981244044E-2</v>
      </c>
      <c r="J3" s="6">
        <v>1533.23</v>
      </c>
      <c r="K3" s="6">
        <v>49.46</v>
      </c>
      <c r="L3" s="6">
        <f t="shared" si="2"/>
        <v>1582.69</v>
      </c>
      <c r="M3" s="15">
        <f t="shared" si="3"/>
        <v>3.8097569582604275E-2</v>
      </c>
      <c r="N3" s="7">
        <f t="shared" si="4"/>
        <v>0.54223777639589876</v>
      </c>
      <c r="O3" s="4">
        <v>2019</v>
      </c>
    </row>
    <row r="4" spans="1:15" x14ac:dyDescent="0.25">
      <c r="A4" t="s">
        <v>10</v>
      </c>
      <c r="B4" s="4">
        <v>1</v>
      </c>
      <c r="C4" s="4">
        <v>3</v>
      </c>
      <c r="D4" s="5">
        <v>47411.33</v>
      </c>
      <c r="E4" s="6">
        <v>0</v>
      </c>
      <c r="F4" s="6">
        <v>2381.88</v>
      </c>
      <c r="G4" s="6">
        <v>591.42999999999995</v>
      </c>
      <c r="H4" s="6">
        <f t="shared" si="0"/>
        <v>2973.31</v>
      </c>
      <c r="I4" s="15">
        <f t="shared" si="1"/>
        <v>6.2713068796002983E-2</v>
      </c>
      <c r="J4" s="6">
        <v>1537.93</v>
      </c>
      <c r="K4" s="6">
        <v>56.44</v>
      </c>
      <c r="L4" s="6">
        <f t="shared" si="2"/>
        <v>1594.3700000000001</v>
      </c>
      <c r="M4" s="15">
        <f t="shared" si="3"/>
        <v>3.3628459695182564E-2</v>
      </c>
      <c r="N4" s="7">
        <f t="shared" si="4"/>
        <v>0.46377269776780755</v>
      </c>
      <c r="O4" s="4">
        <v>2019</v>
      </c>
    </row>
    <row r="5" spans="1:15" x14ac:dyDescent="0.25">
      <c r="A5" t="s">
        <v>10</v>
      </c>
      <c r="B5" s="4">
        <v>1</v>
      </c>
      <c r="C5" s="4">
        <v>13</v>
      </c>
      <c r="D5" s="5">
        <v>164933.39000000001</v>
      </c>
      <c r="E5" s="6">
        <v>818.09</v>
      </c>
      <c r="F5" s="6">
        <v>2613.6</v>
      </c>
      <c r="G5" s="6">
        <v>1100.06</v>
      </c>
      <c r="H5" s="6">
        <f t="shared" si="0"/>
        <v>4531.75</v>
      </c>
      <c r="I5" s="15">
        <f t="shared" si="1"/>
        <v>2.7476243591428029E-2</v>
      </c>
      <c r="J5" s="6">
        <v>1631.95</v>
      </c>
      <c r="K5" s="6">
        <v>196.35</v>
      </c>
      <c r="L5" s="6">
        <f t="shared" si="2"/>
        <v>1828.3</v>
      </c>
      <c r="M5" s="15">
        <f t="shared" si="3"/>
        <v>1.1085081074244578E-2</v>
      </c>
      <c r="N5" s="7">
        <f t="shared" si="4"/>
        <v>0.59655762122800238</v>
      </c>
      <c r="O5" s="4">
        <v>2019</v>
      </c>
    </row>
    <row r="6" spans="1:15" x14ac:dyDescent="0.25">
      <c r="A6" t="s">
        <v>10</v>
      </c>
      <c r="B6" s="4">
        <v>1</v>
      </c>
      <c r="C6" s="4">
        <v>38</v>
      </c>
      <c r="D6" s="5">
        <v>208615.33</v>
      </c>
      <c r="E6" s="6">
        <v>0</v>
      </c>
      <c r="F6" s="6">
        <v>10440</v>
      </c>
      <c r="G6" s="6">
        <v>312.25</v>
      </c>
      <c r="H6" s="6">
        <f t="shared" si="0"/>
        <v>10752.25</v>
      </c>
      <c r="I6" s="15">
        <f t="shared" si="1"/>
        <v>5.1541034879843205E-2</v>
      </c>
      <c r="J6" s="6">
        <v>1906.89</v>
      </c>
      <c r="K6" s="6">
        <v>248.35</v>
      </c>
      <c r="L6" s="6">
        <f t="shared" si="2"/>
        <v>2155.2400000000002</v>
      </c>
      <c r="M6" s="15">
        <f t="shared" si="3"/>
        <v>1.0331167896434075E-2</v>
      </c>
      <c r="N6" s="7">
        <f t="shared" si="4"/>
        <v>0.79955451184635773</v>
      </c>
      <c r="O6" s="4">
        <v>2019</v>
      </c>
    </row>
    <row r="7" spans="1:15" x14ac:dyDescent="0.25">
      <c r="A7" t="s">
        <v>10</v>
      </c>
      <c r="B7" s="4">
        <v>1</v>
      </c>
      <c r="C7" s="4">
        <v>35</v>
      </c>
      <c r="D7" s="5">
        <v>308611.67</v>
      </c>
      <c r="E7" s="6">
        <v>1651.51</v>
      </c>
      <c r="F7" s="6">
        <v>3696</v>
      </c>
      <c r="G7" s="6">
        <v>1556.38</v>
      </c>
      <c r="H7" s="6">
        <f t="shared" si="0"/>
        <v>6903.89</v>
      </c>
      <c r="I7" s="15">
        <f t="shared" si="1"/>
        <v>2.2370800170972149E-2</v>
      </c>
      <c r="J7" s="6">
        <v>1896.89</v>
      </c>
      <c r="K7" s="6">
        <v>367.39</v>
      </c>
      <c r="L7" s="6">
        <f t="shared" si="2"/>
        <v>2264.2800000000002</v>
      </c>
      <c r="M7" s="15">
        <f t="shared" si="3"/>
        <v>7.3369876129441257E-3</v>
      </c>
      <c r="N7" s="7">
        <f t="shared" si="4"/>
        <v>0.67202837820417194</v>
      </c>
      <c r="O7" s="4">
        <v>2019</v>
      </c>
    </row>
    <row r="8" spans="1:15" x14ac:dyDescent="0.25">
      <c r="A8" t="s">
        <v>10</v>
      </c>
      <c r="B8" s="4">
        <v>1</v>
      </c>
      <c r="C8" s="4">
        <v>14</v>
      </c>
      <c r="D8" s="5">
        <v>402203.39</v>
      </c>
      <c r="E8" s="6">
        <v>0</v>
      </c>
      <c r="F8" s="6">
        <v>4380.32</v>
      </c>
      <c r="G8" s="6">
        <v>1120.31</v>
      </c>
      <c r="H8" s="6">
        <f t="shared" si="0"/>
        <v>5500.6299999999992</v>
      </c>
      <c r="I8" s="15">
        <f t="shared" si="1"/>
        <v>1.3676239775104827E-2</v>
      </c>
      <c r="J8" s="6">
        <v>1821.76</v>
      </c>
      <c r="K8" s="6">
        <v>478.81</v>
      </c>
      <c r="L8" s="6">
        <f t="shared" si="2"/>
        <v>2300.5700000000002</v>
      </c>
      <c r="M8" s="15">
        <f t="shared" si="3"/>
        <v>5.719916980311877E-3</v>
      </c>
      <c r="N8" s="7">
        <f t="shared" si="4"/>
        <v>0.58176245266451287</v>
      </c>
      <c r="O8" s="4">
        <v>2019</v>
      </c>
    </row>
    <row r="9" spans="1:15" x14ac:dyDescent="0.25">
      <c r="A9" t="s">
        <v>10</v>
      </c>
      <c r="B9" s="4">
        <v>1</v>
      </c>
      <c r="C9" s="4">
        <v>4</v>
      </c>
      <c r="D9" s="5">
        <v>935221.13</v>
      </c>
      <c r="E9" s="6">
        <v>0</v>
      </c>
      <c r="F9" s="6">
        <v>2937.6</v>
      </c>
      <c r="G9" s="6">
        <v>1506.43</v>
      </c>
      <c r="H9" s="6">
        <f t="shared" si="0"/>
        <v>4444.03</v>
      </c>
      <c r="I9" s="15">
        <f t="shared" si="1"/>
        <v>4.7518494369347703E-3</v>
      </c>
      <c r="J9" s="6">
        <v>2248.1799999999998</v>
      </c>
      <c r="K9" s="6">
        <v>1113.3599999999999</v>
      </c>
      <c r="L9" s="6">
        <f t="shared" si="2"/>
        <v>3361.54</v>
      </c>
      <c r="M9" s="15">
        <f t="shared" si="3"/>
        <v>3.5943798660750962E-3</v>
      </c>
      <c r="N9" s="7">
        <f t="shared" si="4"/>
        <v>0.24358296411140334</v>
      </c>
      <c r="O9" s="4">
        <v>2019</v>
      </c>
    </row>
    <row r="10" spans="1:15" x14ac:dyDescent="0.25">
      <c r="A10" t="s">
        <v>10</v>
      </c>
      <c r="B10" s="4">
        <v>1</v>
      </c>
      <c r="C10" s="4">
        <v>14</v>
      </c>
      <c r="D10" s="5">
        <v>1629071.77</v>
      </c>
      <c r="E10" s="6">
        <v>8431.8799999999992</v>
      </c>
      <c r="F10" s="6">
        <v>2522.64</v>
      </c>
      <c r="G10" s="6">
        <v>9458.08</v>
      </c>
      <c r="H10" s="6">
        <f t="shared" si="0"/>
        <v>20412.599999999999</v>
      </c>
      <c r="I10" s="15">
        <f t="shared" si="1"/>
        <v>1.2530203012479922E-2</v>
      </c>
      <c r="J10" s="6">
        <v>2803.26</v>
      </c>
      <c r="K10" s="6">
        <v>1939.37</v>
      </c>
      <c r="L10" s="6">
        <f t="shared" si="2"/>
        <v>4742.63</v>
      </c>
      <c r="M10" s="15">
        <f t="shared" si="3"/>
        <v>2.9112468138834668E-3</v>
      </c>
      <c r="N10" s="7">
        <f t="shared" si="4"/>
        <v>0.76766164035938578</v>
      </c>
      <c r="O10" s="4">
        <v>2019</v>
      </c>
    </row>
    <row r="11" spans="1:15" x14ac:dyDescent="0.25">
      <c r="A11" t="s">
        <v>10</v>
      </c>
      <c r="B11" s="4">
        <v>1</v>
      </c>
      <c r="C11" s="4">
        <v>65</v>
      </c>
      <c r="D11" s="5">
        <v>2250954.35</v>
      </c>
      <c r="E11" s="6">
        <v>13764.51</v>
      </c>
      <c r="F11" s="6">
        <v>4816.8</v>
      </c>
      <c r="G11" s="6">
        <v>11221.9</v>
      </c>
      <c r="H11" s="6">
        <f t="shared" si="0"/>
        <v>29803.21</v>
      </c>
      <c r="I11" s="15">
        <f t="shared" si="1"/>
        <v>1.3240255183318133E-2</v>
      </c>
      <c r="J11" s="6">
        <v>4350.76</v>
      </c>
      <c r="K11" s="6">
        <v>2679.71</v>
      </c>
      <c r="L11" s="6">
        <f t="shared" si="2"/>
        <v>7030.47</v>
      </c>
      <c r="M11" s="15">
        <f t="shared" si="3"/>
        <v>3.1233285561744067E-3</v>
      </c>
      <c r="N11" s="7">
        <f t="shared" si="4"/>
        <v>0.76410359823656571</v>
      </c>
      <c r="O11" s="4">
        <v>2019</v>
      </c>
    </row>
    <row r="12" spans="1:15" x14ac:dyDescent="0.25">
      <c r="A12" t="s">
        <v>10</v>
      </c>
      <c r="B12" s="4">
        <v>1</v>
      </c>
      <c r="C12" s="4">
        <v>14</v>
      </c>
      <c r="D12" s="5">
        <v>250990.77</v>
      </c>
      <c r="E12" s="6">
        <v>1520.78</v>
      </c>
      <c r="F12" s="6">
        <v>0</v>
      </c>
      <c r="G12" s="6">
        <v>1006.63</v>
      </c>
      <c r="H12" s="6">
        <f t="shared" si="0"/>
        <v>2527.41</v>
      </c>
      <c r="I12" s="15">
        <f t="shared" si="1"/>
        <v>1.0069732843163913E-2</v>
      </c>
      <c r="J12" s="6">
        <v>1700.79</v>
      </c>
      <c r="K12" s="6">
        <v>298.8</v>
      </c>
      <c r="L12" s="6">
        <f t="shared" si="2"/>
        <v>1999.59</v>
      </c>
      <c r="M12" s="15">
        <f t="shared" si="3"/>
        <v>7.9667869858321885E-3</v>
      </c>
      <c r="N12" s="7">
        <f t="shared" si="4"/>
        <v>0.20883829691264968</v>
      </c>
      <c r="O12" s="4">
        <v>2020</v>
      </c>
    </row>
    <row r="13" spans="1:15" x14ac:dyDescent="0.25">
      <c r="A13" t="s">
        <v>10</v>
      </c>
      <c r="B13" s="4">
        <v>1</v>
      </c>
      <c r="C13" s="4">
        <v>23</v>
      </c>
      <c r="D13" s="5">
        <v>329199.49</v>
      </c>
      <c r="E13" s="6">
        <v>2343.5300000000002</v>
      </c>
      <c r="F13" s="6">
        <v>3810.24</v>
      </c>
      <c r="G13" s="6">
        <v>464.91</v>
      </c>
      <c r="H13" s="6">
        <f t="shared" si="0"/>
        <v>6618.68</v>
      </c>
      <c r="I13" s="15">
        <f t="shared" si="1"/>
        <v>2.0105377441502113E-2</v>
      </c>
      <c r="J13" s="6">
        <v>1763.36</v>
      </c>
      <c r="K13" s="6">
        <v>391.9</v>
      </c>
      <c r="L13" s="6">
        <f t="shared" si="2"/>
        <v>2155.2599999999998</v>
      </c>
      <c r="M13" s="15">
        <f t="shared" si="3"/>
        <v>6.546972475564892E-3</v>
      </c>
      <c r="N13" s="7">
        <f t="shared" si="4"/>
        <v>0.67436709434509601</v>
      </c>
      <c r="O13" s="4">
        <v>2020</v>
      </c>
    </row>
    <row r="14" spans="1:15" x14ac:dyDescent="0.25">
      <c r="A14" t="s">
        <v>10</v>
      </c>
      <c r="B14" s="4">
        <v>1</v>
      </c>
      <c r="C14" s="4">
        <v>64</v>
      </c>
      <c r="D14" s="5">
        <v>997904.08</v>
      </c>
      <c r="E14" s="6">
        <v>0</v>
      </c>
      <c r="F14" s="6">
        <v>15120</v>
      </c>
      <c r="G14" s="6">
        <v>1583.921282</v>
      </c>
      <c r="H14" s="6">
        <f t="shared" si="0"/>
        <v>16703.921281999999</v>
      </c>
      <c r="I14" s="15">
        <f t="shared" si="1"/>
        <v>1.6739004897144021E-2</v>
      </c>
      <c r="J14" s="6">
        <v>3318.3232640000001</v>
      </c>
      <c r="K14" s="6">
        <v>1187.9810476190482</v>
      </c>
      <c r="L14" s="6">
        <f t="shared" si="2"/>
        <v>4506.3043116190483</v>
      </c>
      <c r="M14" s="15">
        <f t="shared" si="3"/>
        <v>4.5157690021861109E-3</v>
      </c>
      <c r="N14" s="7">
        <f t="shared" si="4"/>
        <v>0.73022476366223044</v>
      </c>
      <c r="O14" s="4">
        <v>2021</v>
      </c>
    </row>
    <row r="15" spans="1:15" x14ac:dyDescent="0.25">
      <c r="A15" t="s">
        <v>19</v>
      </c>
      <c r="B15" s="4">
        <v>1</v>
      </c>
      <c r="C15" s="4">
        <v>24</v>
      </c>
      <c r="D15" s="5">
        <v>2098715.87</v>
      </c>
      <c r="E15" s="6">
        <v>0</v>
      </c>
      <c r="F15" s="6">
        <v>7297.43</v>
      </c>
      <c r="G15" s="6">
        <v>11554.78</v>
      </c>
      <c r="H15" s="6">
        <f t="shared" si="0"/>
        <v>18852.21</v>
      </c>
      <c r="I15" s="15">
        <f t="shared" si="1"/>
        <v>8.982735714482399E-3</v>
      </c>
      <c r="J15" s="6">
        <v>3178.97</v>
      </c>
      <c r="K15" s="6">
        <v>2498.4699999999998</v>
      </c>
      <c r="L15" s="6">
        <f t="shared" si="2"/>
        <v>5677.44</v>
      </c>
      <c r="M15" s="15">
        <f t="shared" si="3"/>
        <v>2.7051970593808868E-3</v>
      </c>
      <c r="N15" s="7">
        <f t="shared" si="4"/>
        <v>0.69884485691597964</v>
      </c>
      <c r="O15" s="4">
        <v>2019</v>
      </c>
    </row>
    <row r="16" spans="1:15" x14ac:dyDescent="0.25">
      <c r="A16" t="s">
        <v>20</v>
      </c>
      <c r="B16" s="4">
        <v>1</v>
      </c>
      <c r="C16" s="4">
        <v>7</v>
      </c>
      <c r="D16" s="5">
        <v>98803.09</v>
      </c>
      <c r="E16" s="6">
        <v>839.83</v>
      </c>
      <c r="F16" s="6">
        <v>2335</v>
      </c>
      <c r="G16" s="6">
        <v>636.02</v>
      </c>
      <c r="H16" s="6">
        <f t="shared" si="0"/>
        <v>3810.85</v>
      </c>
      <c r="I16" s="15">
        <f t="shared" si="1"/>
        <v>3.8570149982151365E-2</v>
      </c>
      <c r="J16" s="6">
        <v>1579.04</v>
      </c>
      <c r="K16" s="6">
        <v>117.62</v>
      </c>
      <c r="L16" s="6">
        <f t="shared" si="2"/>
        <v>1696.6599999999999</v>
      </c>
      <c r="M16" s="15">
        <f t="shared" si="3"/>
        <v>1.7172135001040957E-2</v>
      </c>
      <c r="N16" s="7">
        <f t="shared" si="4"/>
        <v>0.55478174160620342</v>
      </c>
      <c r="O16" s="4">
        <v>2019</v>
      </c>
    </row>
    <row r="17" spans="1:15" x14ac:dyDescent="0.25">
      <c r="A17" t="s">
        <v>20</v>
      </c>
      <c r="B17" s="4">
        <v>1</v>
      </c>
      <c r="C17" s="4">
        <v>20</v>
      </c>
      <c r="D17" s="5">
        <v>344093.69</v>
      </c>
      <c r="E17" s="6">
        <v>6685.03</v>
      </c>
      <c r="F17" s="6">
        <v>2900</v>
      </c>
      <c r="G17" s="6">
        <v>1472.79</v>
      </c>
      <c r="H17" s="6">
        <f t="shared" si="0"/>
        <v>11057.82</v>
      </c>
      <c r="I17" s="15">
        <f t="shared" si="1"/>
        <v>3.2136073172396737E-2</v>
      </c>
      <c r="J17" s="6">
        <v>1775.27</v>
      </c>
      <c r="K17" s="6">
        <v>409.64</v>
      </c>
      <c r="L17" s="6">
        <f t="shared" si="2"/>
        <v>2184.91</v>
      </c>
      <c r="M17" s="15">
        <f t="shared" si="3"/>
        <v>6.3497531733290426E-3</v>
      </c>
      <c r="N17" s="7">
        <f t="shared" si="4"/>
        <v>0.80241042086053127</v>
      </c>
      <c r="O17" s="4">
        <v>2019</v>
      </c>
    </row>
    <row r="18" spans="1:15" x14ac:dyDescent="0.25">
      <c r="A18" t="s">
        <v>20</v>
      </c>
      <c r="B18" s="4">
        <v>1</v>
      </c>
      <c r="C18" s="4">
        <v>6</v>
      </c>
      <c r="D18" s="5">
        <v>503805.38</v>
      </c>
      <c r="E18" s="6">
        <v>5541.86</v>
      </c>
      <c r="F18" s="6">
        <v>1070</v>
      </c>
      <c r="G18" s="6">
        <v>1895.54</v>
      </c>
      <c r="H18" s="6">
        <f t="shared" si="0"/>
        <v>8507.4</v>
      </c>
      <c r="I18" s="15">
        <f t="shared" si="1"/>
        <v>1.688628255617278E-2</v>
      </c>
      <c r="J18" s="6">
        <v>1903.04</v>
      </c>
      <c r="K18" s="6">
        <v>599.77</v>
      </c>
      <c r="L18" s="6">
        <f t="shared" si="2"/>
        <v>2502.81</v>
      </c>
      <c r="M18" s="15">
        <f t="shared" si="3"/>
        <v>4.9678111813732514E-3</v>
      </c>
      <c r="N18" s="7">
        <f t="shared" si="4"/>
        <v>0.70580788490020463</v>
      </c>
      <c r="O18" s="4">
        <v>2019</v>
      </c>
    </row>
    <row r="19" spans="1:15" x14ac:dyDescent="0.25">
      <c r="A19" t="s">
        <v>20</v>
      </c>
      <c r="B19" s="4">
        <v>1</v>
      </c>
      <c r="C19" s="4">
        <v>7</v>
      </c>
      <c r="D19" s="6">
        <v>415923.59</v>
      </c>
      <c r="E19" s="6">
        <v>2703.5033350000003</v>
      </c>
      <c r="F19" s="6">
        <v>1825</v>
      </c>
      <c r="G19" s="6">
        <v>1356.8285029999997</v>
      </c>
      <c r="H19" s="6">
        <f t="shared" si="0"/>
        <v>5885.3318380000001</v>
      </c>
      <c r="I19" s="15">
        <f t="shared" si="1"/>
        <v>1.4150031350710355E-2</v>
      </c>
      <c r="J19" s="6">
        <v>1832.7388719999999</v>
      </c>
      <c r="K19" s="6">
        <v>495.14713095238108</v>
      </c>
      <c r="L19" s="6">
        <f t="shared" si="2"/>
        <v>2327.8860029523812</v>
      </c>
      <c r="M19" s="15">
        <f t="shared" si="3"/>
        <v>5.5969078429823635E-3</v>
      </c>
      <c r="N19" s="7">
        <f t="shared" si="4"/>
        <v>0.60445968604151612</v>
      </c>
      <c r="O19" s="4">
        <v>2020</v>
      </c>
    </row>
    <row r="20" spans="1:15" x14ac:dyDescent="0.25">
      <c r="A20" t="s">
        <v>20</v>
      </c>
      <c r="B20" s="4">
        <v>1</v>
      </c>
      <c r="C20" s="4">
        <v>32</v>
      </c>
      <c r="D20" s="6">
        <v>620029.88</v>
      </c>
      <c r="E20" s="6">
        <v>2170.1045799999997</v>
      </c>
      <c r="F20" s="6">
        <v>2040</v>
      </c>
      <c r="G20" s="6">
        <v>2179.7314700000002</v>
      </c>
      <c r="H20" s="6">
        <f t="shared" si="0"/>
        <v>6389.8360499999999</v>
      </c>
      <c r="I20" s="15">
        <f t="shared" si="1"/>
        <v>1.0305690509625116E-2</v>
      </c>
      <c r="J20" s="6">
        <v>2056.0239040000001</v>
      </c>
      <c r="K20" s="6">
        <v>738.13080952380972</v>
      </c>
      <c r="L20" s="6">
        <f t="shared" si="2"/>
        <v>2794.1547135238097</v>
      </c>
      <c r="M20" s="15">
        <f t="shared" si="3"/>
        <v>4.5064839673917166E-3</v>
      </c>
      <c r="N20" s="7">
        <f t="shared" si="4"/>
        <v>0.56271887233729423</v>
      </c>
      <c r="O20" s="4">
        <v>2020</v>
      </c>
    </row>
    <row r="21" spans="1:15" x14ac:dyDescent="0.25">
      <c r="A21" t="s">
        <v>20</v>
      </c>
      <c r="B21" s="4">
        <v>1</v>
      </c>
      <c r="C21" s="4">
        <v>10</v>
      </c>
      <c r="D21" s="5">
        <v>681866.17</v>
      </c>
      <c r="E21" s="6">
        <v>7500.53</v>
      </c>
      <c r="F21" s="6">
        <v>1061.76</v>
      </c>
      <c r="G21" s="6">
        <v>2158.11</v>
      </c>
      <c r="H21" s="6">
        <f t="shared" si="0"/>
        <v>10720.4</v>
      </c>
      <c r="I21" s="15">
        <f t="shared" si="1"/>
        <v>1.5722146766718164E-2</v>
      </c>
      <c r="J21" s="6">
        <v>2045.49</v>
      </c>
      <c r="K21" s="6">
        <v>811.75</v>
      </c>
      <c r="L21" s="6">
        <f t="shared" si="2"/>
        <v>2857.24</v>
      </c>
      <c r="M21" s="15">
        <f t="shared" si="3"/>
        <v>4.1903237405076128E-3</v>
      </c>
      <c r="N21" s="7">
        <f t="shared" si="4"/>
        <v>0.73347636282228279</v>
      </c>
      <c r="O21" s="4">
        <v>2020</v>
      </c>
    </row>
    <row r="22" spans="1:15" x14ac:dyDescent="0.25">
      <c r="A22" t="s">
        <v>21</v>
      </c>
      <c r="B22" s="4">
        <v>1</v>
      </c>
      <c r="C22" s="4">
        <v>11</v>
      </c>
      <c r="D22" s="5">
        <v>1542541.7</v>
      </c>
      <c r="E22" s="6">
        <v>22274.720000000001</v>
      </c>
      <c r="F22" s="6">
        <v>1720</v>
      </c>
      <c r="G22" s="6">
        <v>5608.27</v>
      </c>
      <c r="H22" s="6">
        <f t="shared" si="0"/>
        <v>29602.99</v>
      </c>
      <c r="I22" s="15">
        <f t="shared" si="1"/>
        <v>1.9191046828750238E-2</v>
      </c>
      <c r="J22" s="6">
        <v>2734.03</v>
      </c>
      <c r="K22" s="6">
        <v>1836.36</v>
      </c>
      <c r="L22" s="6">
        <f t="shared" si="2"/>
        <v>4570.3900000000003</v>
      </c>
      <c r="M22" s="15">
        <f t="shared" si="3"/>
        <v>2.9628955897918353E-3</v>
      </c>
      <c r="N22" s="7">
        <f t="shared" si="4"/>
        <v>0.84561052785546331</v>
      </c>
      <c r="O22" s="4">
        <v>2019</v>
      </c>
    </row>
    <row r="23" spans="1:15" x14ac:dyDescent="0.25">
      <c r="A23" t="s">
        <v>22</v>
      </c>
      <c r="B23" s="4">
        <v>1</v>
      </c>
      <c r="C23" s="4">
        <v>15</v>
      </c>
      <c r="D23" s="5">
        <v>440955.27</v>
      </c>
      <c r="E23" s="6">
        <v>6614.33</v>
      </c>
      <c r="F23" s="6">
        <v>2225</v>
      </c>
      <c r="G23" s="6">
        <v>589.75</v>
      </c>
      <c r="H23" s="6">
        <f t="shared" si="0"/>
        <v>9429.08</v>
      </c>
      <c r="I23" s="15">
        <f t="shared" si="1"/>
        <v>2.1383302664689775E-2</v>
      </c>
      <c r="J23" s="6">
        <v>1852.76</v>
      </c>
      <c r="K23" s="6">
        <v>524.95000000000005</v>
      </c>
      <c r="L23" s="6">
        <f t="shared" si="2"/>
        <v>2377.71</v>
      </c>
      <c r="M23" s="15">
        <f t="shared" si="3"/>
        <v>5.392179574132315E-3</v>
      </c>
      <c r="N23" s="7">
        <f t="shared" si="4"/>
        <v>0.7478322381398822</v>
      </c>
      <c r="O23" s="4">
        <v>2019</v>
      </c>
    </row>
    <row r="24" spans="1:15" x14ac:dyDescent="0.25">
      <c r="A24" t="s">
        <v>22</v>
      </c>
      <c r="B24" s="4">
        <v>1</v>
      </c>
      <c r="C24" s="4">
        <v>5</v>
      </c>
      <c r="D24" s="5">
        <v>570139.02</v>
      </c>
      <c r="E24" s="6">
        <v>7808.89</v>
      </c>
      <c r="F24" s="6">
        <v>650</v>
      </c>
      <c r="G24" s="6">
        <v>2219.9699999999998</v>
      </c>
      <c r="H24" s="6">
        <f t="shared" si="0"/>
        <v>10678.859999999999</v>
      </c>
      <c r="I24" s="15">
        <f t="shared" si="1"/>
        <v>1.8730273890041761E-2</v>
      </c>
      <c r="J24" s="6">
        <v>1956.11</v>
      </c>
      <c r="K24" s="6">
        <v>678.74</v>
      </c>
      <c r="L24" s="6">
        <f t="shared" si="2"/>
        <v>2634.85</v>
      </c>
      <c r="M24" s="15">
        <f t="shared" si="3"/>
        <v>4.6214167204342545E-3</v>
      </c>
      <c r="N24" s="7">
        <f t="shared" si="4"/>
        <v>0.75326486160507766</v>
      </c>
      <c r="O24" s="4">
        <v>2019</v>
      </c>
    </row>
    <row r="25" spans="1:15" x14ac:dyDescent="0.25">
      <c r="A25" t="s">
        <v>22</v>
      </c>
      <c r="B25" s="4">
        <v>1</v>
      </c>
      <c r="C25" s="4">
        <v>3</v>
      </c>
      <c r="D25" s="5">
        <v>1000301.86</v>
      </c>
      <c r="E25" s="6">
        <v>11189.96</v>
      </c>
      <c r="F25" s="6">
        <v>800</v>
      </c>
      <c r="G25" s="6">
        <v>2319.5</v>
      </c>
      <c r="H25" s="6">
        <f t="shared" si="0"/>
        <v>14309.46</v>
      </c>
      <c r="I25" s="15">
        <f t="shared" si="1"/>
        <v>1.4305141849881194E-2</v>
      </c>
      <c r="J25" s="6">
        <v>2300.2399999999998</v>
      </c>
      <c r="K25" s="6">
        <v>1190.8399999999999</v>
      </c>
      <c r="L25" s="6">
        <f t="shared" si="2"/>
        <v>3491.08</v>
      </c>
      <c r="M25" s="15">
        <f t="shared" si="3"/>
        <v>3.4900265006005287E-3</v>
      </c>
      <c r="N25" s="7">
        <f t="shared" si="4"/>
        <v>0.75602992705524874</v>
      </c>
      <c r="O25" s="4">
        <v>2019</v>
      </c>
    </row>
    <row r="26" spans="1:15" x14ac:dyDescent="0.25">
      <c r="A26" t="s">
        <v>22</v>
      </c>
      <c r="B26" s="4">
        <v>1</v>
      </c>
      <c r="C26" s="4">
        <v>18</v>
      </c>
      <c r="D26" s="5">
        <v>1142311.54</v>
      </c>
      <c r="E26" s="6">
        <v>17549.259999999998</v>
      </c>
      <c r="F26" s="6">
        <v>2330</v>
      </c>
      <c r="G26" s="6">
        <v>3063.21</v>
      </c>
      <c r="H26" s="6">
        <f t="shared" si="0"/>
        <v>22942.469999999998</v>
      </c>
      <c r="I26" s="15">
        <f t="shared" si="1"/>
        <v>2.0084249520931914E-2</v>
      </c>
      <c r="J26" s="6">
        <v>2413.85</v>
      </c>
      <c r="K26" s="6">
        <v>1359.89</v>
      </c>
      <c r="L26" s="6">
        <f t="shared" si="2"/>
        <v>3773.74</v>
      </c>
      <c r="M26" s="15">
        <f t="shared" si="3"/>
        <v>3.303599646730348E-3</v>
      </c>
      <c r="N26" s="7">
        <f t="shared" si="4"/>
        <v>0.83551291556663243</v>
      </c>
      <c r="O26" s="4">
        <v>2019</v>
      </c>
    </row>
    <row r="27" spans="1:15" x14ac:dyDescent="0.25">
      <c r="A27" t="s">
        <v>22</v>
      </c>
      <c r="B27" s="4">
        <v>1</v>
      </c>
      <c r="C27" s="4">
        <v>10</v>
      </c>
      <c r="D27" s="6">
        <v>413004.49</v>
      </c>
      <c r="E27" s="6">
        <v>6401.5695949999999</v>
      </c>
      <c r="F27" s="6">
        <v>250</v>
      </c>
      <c r="G27" s="6">
        <v>354.85448699999961</v>
      </c>
      <c r="H27" s="6">
        <f t="shared" si="0"/>
        <v>7006.4240819999995</v>
      </c>
      <c r="I27" s="15">
        <f t="shared" si="1"/>
        <v>1.6964522787633617E-2</v>
      </c>
      <c r="J27" s="6">
        <v>1830.4035920000001</v>
      </c>
      <c r="K27" s="6">
        <v>491.67201190476203</v>
      </c>
      <c r="L27" s="6">
        <f t="shared" si="2"/>
        <v>2322.0756039047619</v>
      </c>
      <c r="M27" s="15">
        <f t="shared" si="3"/>
        <v>5.6223979644985508E-3</v>
      </c>
      <c r="N27" s="7">
        <f t="shared" si="4"/>
        <v>0.66857906733474226</v>
      </c>
      <c r="O27" s="4">
        <v>2020</v>
      </c>
    </row>
    <row r="28" spans="1:15" x14ac:dyDescent="0.25">
      <c r="A28" t="s">
        <v>23</v>
      </c>
      <c r="B28" s="4">
        <v>1</v>
      </c>
      <c r="C28" s="4">
        <v>5</v>
      </c>
      <c r="D28" s="5">
        <v>534290.98</v>
      </c>
      <c r="E28" s="6">
        <v>492.11</v>
      </c>
      <c r="F28" s="6">
        <v>4050</v>
      </c>
      <c r="G28" s="6">
        <v>3236.79</v>
      </c>
      <c r="H28" s="6">
        <f t="shared" si="0"/>
        <v>7778.9</v>
      </c>
      <c r="I28" s="15">
        <f t="shared" si="1"/>
        <v>1.4559295011867878E-2</v>
      </c>
      <c r="J28" s="6">
        <v>1927.43</v>
      </c>
      <c r="K28" s="6">
        <v>636.05999999999995</v>
      </c>
      <c r="L28" s="6">
        <f t="shared" si="2"/>
        <v>2563.4899999999998</v>
      </c>
      <c r="M28" s="15">
        <f t="shared" si="3"/>
        <v>4.79792864929144E-3</v>
      </c>
      <c r="N28" s="7">
        <f t="shared" si="4"/>
        <v>0.67045597706616622</v>
      </c>
      <c r="O28" s="4">
        <v>2019</v>
      </c>
    </row>
    <row r="29" spans="1:15" x14ac:dyDescent="0.25">
      <c r="A29" t="s">
        <v>23</v>
      </c>
      <c r="B29" s="4">
        <v>1</v>
      </c>
      <c r="C29" s="4">
        <v>10</v>
      </c>
      <c r="D29" s="5">
        <v>641927.36</v>
      </c>
      <c r="E29" s="6">
        <v>474.88</v>
      </c>
      <c r="F29" s="6">
        <v>4079.93</v>
      </c>
      <c r="G29" s="6">
        <v>2898.56</v>
      </c>
      <c r="H29" s="6">
        <f t="shared" si="0"/>
        <v>7453.369999999999</v>
      </c>
      <c r="I29" s="15">
        <f t="shared" si="1"/>
        <v>1.1610924326391072E-2</v>
      </c>
      <c r="J29" s="6">
        <v>2013.54</v>
      </c>
      <c r="K29" s="6">
        <v>764.2</v>
      </c>
      <c r="L29" s="6">
        <f t="shared" si="2"/>
        <v>2777.74</v>
      </c>
      <c r="M29" s="15">
        <f t="shared" si="3"/>
        <v>4.327187425069403E-3</v>
      </c>
      <c r="N29" s="7">
        <f t="shared" si="4"/>
        <v>0.62731757580799019</v>
      </c>
      <c r="O29" s="4">
        <v>2019</v>
      </c>
    </row>
    <row r="30" spans="1:15" x14ac:dyDescent="0.25">
      <c r="A30" t="s">
        <v>23</v>
      </c>
      <c r="B30" s="4">
        <v>1</v>
      </c>
      <c r="C30" s="4">
        <v>38</v>
      </c>
      <c r="D30" s="5">
        <v>717704.21</v>
      </c>
      <c r="E30" s="6">
        <v>1230.73</v>
      </c>
      <c r="F30" s="6">
        <v>4053.85</v>
      </c>
      <c r="G30" s="6">
        <v>2610.11</v>
      </c>
      <c r="H30" s="6">
        <f t="shared" si="0"/>
        <v>7894.6900000000005</v>
      </c>
      <c r="I30" s="15">
        <f t="shared" si="1"/>
        <v>1.0999921541494094E-2</v>
      </c>
      <c r="J30" s="6">
        <v>2314.16</v>
      </c>
      <c r="K30" s="6">
        <v>854.41</v>
      </c>
      <c r="L30" s="6">
        <f t="shared" si="2"/>
        <v>3168.5699999999997</v>
      </c>
      <c r="M30" s="15">
        <f t="shared" si="3"/>
        <v>4.4148689053948838E-3</v>
      </c>
      <c r="N30" s="7">
        <f t="shared" si="4"/>
        <v>0.59864541862948395</v>
      </c>
      <c r="O30" s="4">
        <v>2019</v>
      </c>
    </row>
    <row r="31" spans="1:15" x14ac:dyDescent="0.25">
      <c r="A31" t="s">
        <v>23</v>
      </c>
      <c r="B31" s="4">
        <v>1</v>
      </c>
      <c r="C31" s="4">
        <v>5</v>
      </c>
      <c r="D31" s="5">
        <v>2277504.7599999998</v>
      </c>
      <c r="E31" s="6">
        <v>2378.34</v>
      </c>
      <c r="F31" s="6">
        <v>6265.43</v>
      </c>
      <c r="G31" s="6">
        <v>7553.88</v>
      </c>
      <c r="H31" s="6">
        <f t="shared" si="0"/>
        <v>16197.650000000001</v>
      </c>
      <c r="I31" s="15">
        <f t="shared" si="1"/>
        <v>7.1120158712643057E-3</v>
      </c>
      <c r="J31" s="6">
        <v>3322</v>
      </c>
      <c r="K31" s="6">
        <v>2711.32</v>
      </c>
      <c r="L31" s="6">
        <f t="shared" si="2"/>
        <v>6033.32</v>
      </c>
      <c r="M31" s="15">
        <f t="shared" si="3"/>
        <v>2.6490921582091446E-3</v>
      </c>
      <c r="N31" s="7">
        <f t="shared" si="4"/>
        <v>0.62751880674048399</v>
      </c>
      <c r="O31" s="4">
        <v>2019</v>
      </c>
    </row>
    <row r="32" spans="1:15" x14ac:dyDescent="0.25">
      <c r="A32" t="s">
        <v>23</v>
      </c>
      <c r="B32" s="4">
        <v>1</v>
      </c>
      <c r="C32" s="4">
        <v>24</v>
      </c>
      <c r="D32" s="5">
        <v>2296086.0099999998</v>
      </c>
      <c r="E32" s="6">
        <v>9001.76</v>
      </c>
      <c r="F32" s="6">
        <v>2950</v>
      </c>
      <c r="G32" s="6">
        <v>9825.7800000000007</v>
      </c>
      <c r="H32" s="6">
        <f t="shared" si="0"/>
        <v>21777.54</v>
      </c>
      <c r="I32" s="15">
        <f t="shared" si="1"/>
        <v>9.4846359871336022E-3</v>
      </c>
      <c r="J32" s="6">
        <v>3336.87</v>
      </c>
      <c r="K32" s="6">
        <v>2733.44</v>
      </c>
      <c r="L32" s="6">
        <f t="shared" si="2"/>
        <v>6070.3099999999995</v>
      </c>
      <c r="M32" s="15">
        <f t="shared" si="3"/>
        <v>2.643764202892382E-3</v>
      </c>
      <c r="N32" s="7">
        <f t="shared" si="4"/>
        <v>0.72125823210518736</v>
      </c>
      <c r="O32" s="4">
        <v>2020</v>
      </c>
    </row>
    <row r="33" spans="1:15" x14ac:dyDescent="0.25">
      <c r="A33" t="s">
        <v>24</v>
      </c>
      <c r="B33" s="4">
        <v>1</v>
      </c>
      <c r="C33" s="4">
        <v>5</v>
      </c>
      <c r="D33" s="5">
        <v>285941.40000000002</v>
      </c>
      <c r="E33" s="6">
        <v>0</v>
      </c>
      <c r="F33" s="6">
        <v>7291.14</v>
      </c>
      <c r="G33" s="6">
        <v>936.62</v>
      </c>
      <c r="H33" s="6">
        <f t="shared" si="0"/>
        <v>8227.76</v>
      </c>
      <c r="I33" s="15">
        <f t="shared" si="1"/>
        <v>2.8774287319010116E-2</v>
      </c>
      <c r="J33" s="6">
        <v>1728.75</v>
      </c>
      <c r="K33" s="6">
        <v>340.41</v>
      </c>
      <c r="L33" s="6">
        <f t="shared" si="2"/>
        <v>2069.16</v>
      </c>
      <c r="M33" s="15">
        <f t="shared" si="3"/>
        <v>7.2363078588829725E-3</v>
      </c>
      <c r="N33" s="7">
        <f t="shared" si="4"/>
        <v>0.74851478409676508</v>
      </c>
      <c r="O33" s="4">
        <v>2019</v>
      </c>
    </row>
    <row r="34" spans="1:15" x14ac:dyDescent="0.25">
      <c r="A34" t="s">
        <v>24</v>
      </c>
      <c r="B34" s="4">
        <v>1</v>
      </c>
      <c r="C34" s="4">
        <v>6</v>
      </c>
      <c r="D34" s="5">
        <v>1625750.93</v>
      </c>
      <c r="E34" s="6">
        <v>0</v>
      </c>
      <c r="F34" s="6">
        <v>13799.96</v>
      </c>
      <c r="G34" s="6">
        <v>2399.1799999999998</v>
      </c>
      <c r="H34" s="6">
        <f t="shared" ref="H34:H65" si="5">E34+F34+G34</f>
        <v>16199.14</v>
      </c>
      <c r="I34" s="15">
        <f t="shared" ref="I34:I65" si="6">H34/D34</f>
        <v>9.9640970219220474E-3</v>
      </c>
      <c r="J34" s="6">
        <v>2800.6</v>
      </c>
      <c r="K34" s="6">
        <v>1935.42</v>
      </c>
      <c r="L34" s="6">
        <f t="shared" ref="L34:L65" si="7">J34+K34</f>
        <v>4736.0200000000004</v>
      </c>
      <c r="M34" s="15">
        <f t="shared" ref="M34:M65" si="8">L34/D34</f>
        <v>2.9131276584907139E-3</v>
      </c>
      <c r="N34" s="7">
        <f t="shared" ref="N34:N65" si="9">(H34-L34)/H34</f>
        <v>0.70763756594485872</v>
      </c>
      <c r="O34" s="4">
        <v>2019</v>
      </c>
    </row>
    <row r="35" spans="1:15" x14ac:dyDescent="0.25">
      <c r="A35" t="s">
        <v>24</v>
      </c>
      <c r="B35" s="4">
        <v>1</v>
      </c>
      <c r="C35" s="4">
        <v>39</v>
      </c>
      <c r="D35" s="5">
        <v>697935.35</v>
      </c>
      <c r="E35" s="6">
        <v>4542.4399999999996</v>
      </c>
      <c r="F35" s="6">
        <v>0</v>
      </c>
      <c r="G35" s="6">
        <v>5207.82</v>
      </c>
      <c r="H35" s="6">
        <f t="shared" si="5"/>
        <v>9750.2599999999984</v>
      </c>
      <c r="I35" s="15">
        <f t="shared" si="6"/>
        <v>1.3970147808102854E-2</v>
      </c>
      <c r="J35" s="6">
        <v>2328.35</v>
      </c>
      <c r="K35" s="6">
        <v>830.88</v>
      </c>
      <c r="L35" s="6">
        <f t="shared" si="7"/>
        <v>3159.23</v>
      </c>
      <c r="M35" s="15">
        <f t="shared" si="8"/>
        <v>4.5265367343837798E-3</v>
      </c>
      <c r="N35" s="7">
        <f t="shared" si="9"/>
        <v>0.67598505065505943</v>
      </c>
      <c r="O35" s="4">
        <v>2020</v>
      </c>
    </row>
    <row r="36" spans="1:15" x14ac:dyDescent="0.25">
      <c r="A36" t="s">
        <v>25</v>
      </c>
      <c r="B36" s="4">
        <v>1</v>
      </c>
      <c r="C36" s="4">
        <v>17</v>
      </c>
      <c r="D36" s="5">
        <v>241397.97</v>
      </c>
      <c r="E36" s="6">
        <v>2526.23</v>
      </c>
      <c r="F36" s="6">
        <v>0</v>
      </c>
      <c r="G36" s="6">
        <v>1372.28</v>
      </c>
      <c r="H36" s="6">
        <f t="shared" si="5"/>
        <v>3898.51</v>
      </c>
      <c r="I36" s="15">
        <f t="shared" si="6"/>
        <v>1.614972155731053E-2</v>
      </c>
      <c r="J36" s="6">
        <v>1693.12</v>
      </c>
      <c r="K36" s="6">
        <v>287.38</v>
      </c>
      <c r="L36" s="6">
        <f t="shared" si="7"/>
        <v>1980.5</v>
      </c>
      <c r="M36" s="15">
        <f t="shared" si="8"/>
        <v>8.2042943443144944E-3</v>
      </c>
      <c r="N36" s="7">
        <f t="shared" si="9"/>
        <v>0.49198539955008452</v>
      </c>
      <c r="O36" s="4">
        <v>2019</v>
      </c>
    </row>
    <row r="37" spans="1:15" x14ac:dyDescent="0.25">
      <c r="A37" t="s">
        <v>25</v>
      </c>
      <c r="B37" s="4">
        <v>1</v>
      </c>
      <c r="C37" s="4">
        <v>69</v>
      </c>
      <c r="D37" s="5">
        <v>4775072.0599999996</v>
      </c>
      <c r="E37" s="6">
        <v>22996.47</v>
      </c>
      <c r="F37" s="6">
        <v>0</v>
      </c>
      <c r="G37" s="6">
        <v>21691.91</v>
      </c>
      <c r="H37" s="6">
        <f t="shared" si="5"/>
        <v>44688.380000000005</v>
      </c>
      <c r="I37" s="15">
        <f t="shared" si="6"/>
        <v>9.358681803851146E-3</v>
      </c>
      <c r="J37" s="6">
        <v>6490.06</v>
      </c>
      <c r="K37" s="6">
        <v>5684.61</v>
      </c>
      <c r="L37" s="6">
        <f t="shared" si="7"/>
        <v>12174.67</v>
      </c>
      <c r="M37" s="15">
        <f t="shared" si="8"/>
        <v>2.5496306332181301E-3</v>
      </c>
      <c r="N37" s="7">
        <f t="shared" si="9"/>
        <v>0.72756519703779821</v>
      </c>
      <c r="O37" s="4">
        <v>2019</v>
      </c>
    </row>
    <row r="38" spans="1:15" x14ac:dyDescent="0.25">
      <c r="A38" t="s">
        <v>26</v>
      </c>
      <c r="B38" s="4">
        <v>1</v>
      </c>
      <c r="C38" s="4">
        <v>30</v>
      </c>
      <c r="D38" s="5">
        <v>1420521.36</v>
      </c>
      <c r="E38" s="6">
        <v>9102.94</v>
      </c>
      <c r="F38" s="6">
        <v>1250</v>
      </c>
      <c r="G38" s="6">
        <v>972.96</v>
      </c>
      <c r="H38" s="6">
        <f t="shared" si="5"/>
        <v>11325.900000000001</v>
      </c>
      <c r="I38" s="15">
        <f t="shared" si="6"/>
        <v>7.9730585677360039E-3</v>
      </c>
      <c r="J38" s="6">
        <v>2636.42</v>
      </c>
      <c r="K38" s="6">
        <v>1691.1</v>
      </c>
      <c r="L38" s="6">
        <f t="shared" si="7"/>
        <v>4327.5200000000004</v>
      </c>
      <c r="M38" s="15">
        <f t="shared" si="8"/>
        <v>3.046430783694798E-3</v>
      </c>
      <c r="N38" s="7">
        <f t="shared" si="9"/>
        <v>0.61790939351398122</v>
      </c>
      <c r="O38" s="4">
        <v>2019</v>
      </c>
    </row>
    <row r="39" spans="1:15" x14ac:dyDescent="0.25">
      <c r="A39" t="s">
        <v>11</v>
      </c>
      <c r="B39" s="4">
        <v>1</v>
      </c>
      <c r="C39" s="4">
        <v>7</v>
      </c>
      <c r="D39" s="5">
        <v>3091755</v>
      </c>
      <c r="E39" s="6">
        <v>29589.439999999999</v>
      </c>
      <c r="F39" s="6">
        <v>1250</v>
      </c>
      <c r="G39" s="6">
        <v>5642.78</v>
      </c>
      <c r="H39" s="6">
        <f t="shared" si="5"/>
        <v>36482.22</v>
      </c>
      <c r="I39" s="15">
        <f t="shared" si="6"/>
        <v>1.1799841837403029E-2</v>
      </c>
      <c r="J39" s="6">
        <v>3973.4</v>
      </c>
      <c r="K39" s="6">
        <v>3680.66</v>
      </c>
      <c r="L39" s="6">
        <f t="shared" si="7"/>
        <v>7654.0599999999995</v>
      </c>
      <c r="M39" s="15">
        <f t="shared" si="8"/>
        <v>2.4756360060871575E-3</v>
      </c>
      <c r="N39" s="7">
        <f t="shared" si="9"/>
        <v>0.79019752635667462</v>
      </c>
      <c r="O39" s="4">
        <v>2019</v>
      </c>
    </row>
    <row r="40" spans="1:15" x14ac:dyDescent="0.25">
      <c r="A40" t="s">
        <v>11</v>
      </c>
      <c r="B40" s="4">
        <v>1</v>
      </c>
      <c r="C40" s="4">
        <v>17</v>
      </c>
      <c r="D40" s="5">
        <v>3246727</v>
      </c>
      <c r="E40" s="6">
        <v>2378.85</v>
      </c>
      <c r="F40" s="6">
        <v>13799.69</v>
      </c>
      <c r="G40" s="6">
        <v>11498.96</v>
      </c>
      <c r="H40" s="6">
        <f t="shared" si="5"/>
        <v>27677.5</v>
      </c>
      <c r="I40" s="15">
        <f t="shared" si="6"/>
        <v>8.5247389139893812E-3</v>
      </c>
      <c r="J40" s="6">
        <v>4097.38</v>
      </c>
      <c r="K40" s="6">
        <v>3865.15</v>
      </c>
      <c r="L40" s="6">
        <f t="shared" si="7"/>
        <v>7962.5300000000007</v>
      </c>
      <c r="M40" s="15">
        <f t="shared" si="8"/>
        <v>2.4524790658407686E-3</v>
      </c>
      <c r="N40" s="7">
        <f t="shared" si="9"/>
        <v>0.71231036040104778</v>
      </c>
      <c r="O40" s="4">
        <v>2019</v>
      </c>
    </row>
    <row r="41" spans="1:15" x14ac:dyDescent="0.25">
      <c r="A41" t="s">
        <v>11</v>
      </c>
      <c r="B41" s="4">
        <v>1</v>
      </c>
      <c r="C41" s="4">
        <v>5</v>
      </c>
      <c r="D41" s="6">
        <v>1089159</v>
      </c>
      <c r="E41" s="6">
        <v>5552.2830000000004</v>
      </c>
      <c r="F41" s="6">
        <v>1000</v>
      </c>
      <c r="G41" s="6">
        <v>6676.0319999999965</v>
      </c>
      <c r="H41" s="6">
        <f t="shared" si="5"/>
        <v>13228.314999999997</v>
      </c>
      <c r="I41" s="15">
        <f t="shared" si="6"/>
        <v>1.214543973836694E-2</v>
      </c>
      <c r="J41" s="6">
        <v>2371.3272000000002</v>
      </c>
      <c r="K41" s="6">
        <v>1296.6178571428575</v>
      </c>
      <c r="L41" s="6">
        <f t="shared" si="7"/>
        <v>3667.9450571428579</v>
      </c>
      <c r="M41" s="15">
        <f t="shared" si="8"/>
        <v>3.3676855786371482E-3</v>
      </c>
      <c r="N41" s="7">
        <f t="shared" si="9"/>
        <v>0.72272016072017786</v>
      </c>
      <c r="O41" s="4">
        <v>2020</v>
      </c>
    </row>
    <row r="42" spans="1:15" x14ac:dyDescent="0.25">
      <c r="A42" t="s">
        <v>11</v>
      </c>
      <c r="B42" s="4">
        <v>1</v>
      </c>
      <c r="C42" s="4">
        <v>9</v>
      </c>
      <c r="D42" s="6">
        <v>1153829</v>
      </c>
      <c r="E42" s="6">
        <v>454.44299999999998</v>
      </c>
      <c r="F42" s="6">
        <v>6807.1119999999992</v>
      </c>
      <c r="G42" s="6">
        <v>454.44299999999998</v>
      </c>
      <c r="H42" s="6">
        <f t="shared" si="5"/>
        <v>7715.9979999999996</v>
      </c>
      <c r="I42" s="15">
        <f t="shared" si="6"/>
        <v>6.6872976844922424E-3</v>
      </c>
      <c r="J42" s="6">
        <v>2423.0632000000001</v>
      </c>
      <c r="K42" s="6">
        <v>1373.6059523809527</v>
      </c>
      <c r="L42" s="6">
        <f t="shared" si="7"/>
        <v>3796.6691523809527</v>
      </c>
      <c r="M42" s="15">
        <f t="shared" si="8"/>
        <v>3.2904955174301847E-3</v>
      </c>
      <c r="N42" s="7">
        <f t="shared" si="9"/>
        <v>0.5079484011814217</v>
      </c>
      <c r="O42" s="4">
        <v>2020</v>
      </c>
    </row>
    <row r="43" spans="1:15" x14ac:dyDescent="0.25">
      <c r="A43" t="s">
        <v>11</v>
      </c>
      <c r="B43" s="4">
        <v>1</v>
      </c>
      <c r="C43" s="4">
        <v>11</v>
      </c>
      <c r="D43" s="5">
        <v>1319609</v>
      </c>
      <c r="E43" s="6">
        <v>12395.8</v>
      </c>
      <c r="F43" s="6">
        <v>0</v>
      </c>
      <c r="G43" s="6">
        <v>6892.15</v>
      </c>
      <c r="H43" s="6">
        <f t="shared" si="5"/>
        <v>19287.949999999997</v>
      </c>
      <c r="I43" s="15">
        <f t="shared" si="6"/>
        <v>1.4616412892000583E-2</v>
      </c>
      <c r="J43" s="6">
        <v>2555.69</v>
      </c>
      <c r="K43" s="6">
        <v>1570.96</v>
      </c>
      <c r="L43" s="6">
        <f t="shared" si="7"/>
        <v>4126.6499999999996</v>
      </c>
      <c r="M43" s="15">
        <f t="shared" si="8"/>
        <v>3.1271763075274568E-3</v>
      </c>
      <c r="N43" s="7">
        <f t="shared" si="9"/>
        <v>0.78605035786592148</v>
      </c>
      <c r="O43" s="4">
        <v>2020</v>
      </c>
    </row>
    <row r="44" spans="1:15" x14ac:dyDescent="0.25">
      <c r="A44" t="s">
        <v>11</v>
      </c>
      <c r="B44" s="4">
        <v>1</v>
      </c>
      <c r="C44" s="4">
        <v>40</v>
      </c>
      <c r="D44" s="5">
        <v>3530777</v>
      </c>
      <c r="E44" s="6">
        <v>19834.75</v>
      </c>
      <c r="F44" s="6">
        <v>0</v>
      </c>
      <c r="G44" s="6">
        <v>18101.8</v>
      </c>
      <c r="H44" s="6">
        <f t="shared" si="5"/>
        <v>37936.550000000003</v>
      </c>
      <c r="I44" s="15">
        <f t="shared" si="6"/>
        <v>1.0744533002225857E-2</v>
      </c>
      <c r="J44" s="6">
        <v>4624.62</v>
      </c>
      <c r="K44" s="6">
        <v>4203.3100000000004</v>
      </c>
      <c r="L44" s="6">
        <f t="shared" si="7"/>
        <v>8827.93</v>
      </c>
      <c r="M44" s="15">
        <f t="shared" si="8"/>
        <v>2.5002796834804352E-3</v>
      </c>
      <c r="N44" s="7">
        <f t="shared" si="9"/>
        <v>0.76729750069523983</v>
      </c>
      <c r="O44" s="4">
        <v>2020</v>
      </c>
    </row>
    <row r="45" spans="1:15" x14ac:dyDescent="0.25">
      <c r="A45" t="s">
        <v>12</v>
      </c>
      <c r="B45" s="4">
        <v>1</v>
      </c>
      <c r="C45" s="4">
        <v>13</v>
      </c>
      <c r="D45" s="5">
        <v>1557993</v>
      </c>
      <c r="E45" s="6">
        <v>2491.8000000000002</v>
      </c>
      <c r="F45" s="6">
        <v>5800</v>
      </c>
      <c r="G45" s="6">
        <v>8290.35</v>
      </c>
      <c r="H45" s="6">
        <f t="shared" si="5"/>
        <v>16582.150000000001</v>
      </c>
      <c r="I45" s="15">
        <f t="shared" si="6"/>
        <v>1.0643276317672801E-2</v>
      </c>
      <c r="J45" s="6">
        <v>2746.39</v>
      </c>
      <c r="K45" s="6">
        <v>1854.75</v>
      </c>
      <c r="L45" s="6">
        <f t="shared" si="7"/>
        <v>4601.1399999999994</v>
      </c>
      <c r="M45" s="15">
        <f t="shared" si="8"/>
        <v>2.9532481853256076E-3</v>
      </c>
      <c r="N45" s="7">
        <f t="shared" si="9"/>
        <v>0.72252452185030291</v>
      </c>
      <c r="O45" s="4">
        <v>2019</v>
      </c>
    </row>
    <row r="46" spans="1:15" x14ac:dyDescent="0.25">
      <c r="A46" t="s">
        <v>12</v>
      </c>
      <c r="B46" s="4">
        <v>1</v>
      </c>
      <c r="C46" s="4">
        <v>14</v>
      </c>
      <c r="D46" s="5">
        <v>2175427.7400000002</v>
      </c>
      <c r="E46" s="6">
        <v>9725.19</v>
      </c>
      <c r="F46" s="6">
        <v>3000</v>
      </c>
      <c r="G46" s="6">
        <v>9713.57</v>
      </c>
      <c r="H46" s="6">
        <f t="shared" si="5"/>
        <v>22438.760000000002</v>
      </c>
      <c r="I46" s="15">
        <f t="shared" si="6"/>
        <v>1.0314642765380936E-2</v>
      </c>
      <c r="J46" s="6">
        <v>3240.34</v>
      </c>
      <c r="K46" s="6">
        <v>2589.79</v>
      </c>
      <c r="L46" s="6">
        <f t="shared" si="7"/>
        <v>5830.13</v>
      </c>
      <c r="M46" s="15">
        <f t="shared" si="8"/>
        <v>2.679992487362508E-3</v>
      </c>
      <c r="N46" s="7">
        <f t="shared" si="9"/>
        <v>0.74017592772506147</v>
      </c>
      <c r="O46" s="4">
        <v>2019</v>
      </c>
    </row>
    <row r="47" spans="1:15" x14ac:dyDescent="0.25">
      <c r="A47" t="s">
        <v>12</v>
      </c>
      <c r="B47" s="4">
        <v>1</v>
      </c>
      <c r="C47" s="4">
        <v>59</v>
      </c>
      <c r="D47" s="6">
        <v>4491011</v>
      </c>
      <c r="E47" s="6">
        <v>11461.414499999997</v>
      </c>
      <c r="F47" s="6">
        <v>3592.8087999999998</v>
      </c>
      <c r="G47" s="6">
        <v>22079.630599999997</v>
      </c>
      <c r="H47" s="6">
        <f t="shared" si="5"/>
        <v>37133.853899999995</v>
      </c>
      <c r="I47" s="15">
        <f t="shared" si="6"/>
        <v>8.2684842900629715E-3</v>
      </c>
      <c r="J47" s="6">
        <v>5962.8088000000007</v>
      </c>
      <c r="K47" s="6">
        <v>5346.4416666666684</v>
      </c>
      <c r="L47" s="6">
        <f t="shared" si="7"/>
        <v>11309.250466666668</v>
      </c>
      <c r="M47" s="15">
        <f t="shared" si="8"/>
        <v>2.5181970087952729E-3</v>
      </c>
      <c r="N47" s="7">
        <f t="shared" si="9"/>
        <v>0.69544635746340699</v>
      </c>
      <c r="O47" s="4">
        <v>2020</v>
      </c>
    </row>
    <row r="48" spans="1:15" x14ac:dyDescent="0.25">
      <c r="A48" t="s">
        <v>27</v>
      </c>
      <c r="B48" s="4">
        <v>1</v>
      </c>
      <c r="C48" s="4">
        <v>34</v>
      </c>
      <c r="D48" s="6">
        <v>196057.34000000003</v>
      </c>
      <c r="E48" s="6">
        <v>0</v>
      </c>
      <c r="F48" s="6">
        <v>3732</v>
      </c>
      <c r="G48" s="6">
        <v>132.96805400000002</v>
      </c>
      <c r="H48" s="6">
        <f t="shared" si="5"/>
        <v>3864.9680539999999</v>
      </c>
      <c r="I48" s="15">
        <f t="shared" si="6"/>
        <v>1.9713457573177315E-2</v>
      </c>
      <c r="J48" s="6">
        <v>1776.8458720000001</v>
      </c>
      <c r="K48" s="6">
        <v>132.96805400000002</v>
      </c>
      <c r="L48" s="6">
        <f t="shared" si="7"/>
        <v>1909.813926</v>
      </c>
      <c r="M48" s="15">
        <f t="shared" si="8"/>
        <v>9.7410988336371386E-3</v>
      </c>
      <c r="N48" s="7">
        <f t="shared" si="9"/>
        <v>0.50586553386296107</v>
      </c>
      <c r="O48" s="4">
        <v>2021</v>
      </c>
    </row>
    <row r="49" spans="1:15" x14ac:dyDescent="0.25">
      <c r="A49" t="s">
        <v>13</v>
      </c>
      <c r="B49" s="4">
        <v>1</v>
      </c>
      <c r="C49" s="4">
        <v>2</v>
      </c>
      <c r="D49" s="5">
        <v>186281</v>
      </c>
      <c r="E49" s="6">
        <v>0</v>
      </c>
      <c r="F49" s="6">
        <v>4009.92</v>
      </c>
      <c r="G49" s="6">
        <v>327.29000000000002</v>
      </c>
      <c r="H49" s="6">
        <f t="shared" si="5"/>
        <v>4337.21</v>
      </c>
      <c r="I49" s="15">
        <f t="shared" si="6"/>
        <v>2.3283158239433974E-2</v>
      </c>
      <c r="J49" s="6">
        <v>349.02</v>
      </c>
      <c r="K49" s="6">
        <v>221.76</v>
      </c>
      <c r="L49" s="6">
        <f t="shared" si="7"/>
        <v>570.78</v>
      </c>
      <c r="M49" s="15">
        <f t="shared" si="8"/>
        <v>3.064080609401925E-3</v>
      </c>
      <c r="N49" s="7">
        <f t="shared" si="9"/>
        <v>0.86839927049877697</v>
      </c>
      <c r="O49" s="4">
        <v>2018</v>
      </c>
    </row>
    <row r="50" spans="1:15" x14ac:dyDescent="0.25">
      <c r="A50" t="s">
        <v>13</v>
      </c>
      <c r="B50" s="4">
        <v>1</v>
      </c>
      <c r="C50" s="4">
        <v>45</v>
      </c>
      <c r="D50" s="5">
        <v>762679.15</v>
      </c>
      <c r="E50" s="6">
        <v>0</v>
      </c>
      <c r="F50" s="6">
        <v>7057.41</v>
      </c>
      <c r="G50" s="6">
        <v>2982.73</v>
      </c>
      <c r="H50" s="6">
        <f t="shared" si="5"/>
        <v>10040.14</v>
      </c>
      <c r="I50" s="15">
        <f t="shared" si="6"/>
        <v>1.3164303757353271E-2</v>
      </c>
      <c r="J50" s="6">
        <v>2560.14</v>
      </c>
      <c r="K50" s="6">
        <v>907.95</v>
      </c>
      <c r="L50" s="6">
        <f t="shared" si="7"/>
        <v>3468.09</v>
      </c>
      <c r="M50" s="15">
        <f t="shared" si="8"/>
        <v>4.547246374835342E-3</v>
      </c>
      <c r="N50" s="7">
        <f t="shared" si="9"/>
        <v>0.65457752581139306</v>
      </c>
      <c r="O50" s="4">
        <v>2018</v>
      </c>
    </row>
    <row r="51" spans="1:15" x14ac:dyDescent="0.25">
      <c r="A51" t="s">
        <v>13</v>
      </c>
      <c r="B51" s="4">
        <v>1</v>
      </c>
      <c r="C51" s="4">
        <v>18</v>
      </c>
      <c r="D51" s="5">
        <v>727439.81</v>
      </c>
      <c r="E51" s="6">
        <v>8001.84</v>
      </c>
      <c r="F51" s="6">
        <v>0</v>
      </c>
      <c r="G51" s="6">
        <v>3883.25</v>
      </c>
      <c r="H51" s="6">
        <f t="shared" si="5"/>
        <v>11885.09</v>
      </c>
      <c r="I51" s="15">
        <f t="shared" si="6"/>
        <v>1.633824522196551E-2</v>
      </c>
      <c r="J51" s="6">
        <v>2081.9499999999998</v>
      </c>
      <c r="K51" s="6">
        <v>866</v>
      </c>
      <c r="L51" s="6">
        <f t="shared" si="7"/>
        <v>2947.95</v>
      </c>
      <c r="M51" s="15">
        <f t="shared" si="8"/>
        <v>4.0525002336619436E-3</v>
      </c>
      <c r="N51" s="7">
        <f t="shared" si="9"/>
        <v>0.75196233263694257</v>
      </c>
      <c r="O51" s="4">
        <v>2019</v>
      </c>
    </row>
    <row r="52" spans="1:15" x14ac:dyDescent="0.25">
      <c r="A52" t="s">
        <v>13</v>
      </c>
      <c r="B52" s="4">
        <v>1</v>
      </c>
      <c r="C52" s="4">
        <v>10</v>
      </c>
      <c r="D52" s="5">
        <v>766314.63</v>
      </c>
      <c r="E52" s="6">
        <v>10345.25</v>
      </c>
      <c r="F52" s="6">
        <v>1790</v>
      </c>
      <c r="G52" s="6">
        <v>3098.34</v>
      </c>
      <c r="H52" s="6">
        <f t="shared" si="5"/>
        <v>15233.59</v>
      </c>
      <c r="I52" s="15">
        <f t="shared" si="6"/>
        <v>1.9879028017512859E-2</v>
      </c>
      <c r="J52" s="6">
        <v>2113.0500000000002</v>
      </c>
      <c r="K52" s="6">
        <v>912.28</v>
      </c>
      <c r="L52" s="6">
        <f t="shared" si="7"/>
        <v>3025.33</v>
      </c>
      <c r="M52" s="15">
        <f t="shared" si="8"/>
        <v>3.9478953964378833E-3</v>
      </c>
      <c r="N52" s="7">
        <f t="shared" si="9"/>
        <v>0.80140400260214439</v>
      </c>
      <c r="O52" s="4">
        <v>2019</v>
      </c>
    </row>
    <row r="53" spans="1:15" x14ac:dyDescent="0.25">
      <c r="A53" t="s">
        <v>13</v>
      </c>
      <c r="B53" s="4">
        <v>1</v>
      </c>
      <c r="C53" s="4">
        <v>62</v>
      </c>
      <c r="D53" s="5">
        <v>1901998.15</v>
      </c>
      <c r="E53" s="6">
        <v>11411.99</v>
      </c>
      <c r="F53" s="6">
        <v>12000</v>
      </c>
      <c r="G53" s="6">
        <v>4146.8</v>
      </c>
      <c r="H53" s="6">
        <f t="shared" si="5"/>
        <v>27558.789999999997</v>
      </c>
      <c r="I53" s="15">
        <f t="shared" si="6"/>
        <v>1.4489388436050792E-2</v>
      </c>
      <c r="J53" s="6">
        <v>3981.6</v>
      </c>
      <c r="K53" s="6">
        <v>2264.2800000000002</v>
      </c>
      <c r="L53" s="6">
        <f t="shared" si="7"/>
        <v>6245.88</v>
      </c>
      <c r="M53" s="15">
        <f t="shared" si="8"/>
        <v>3.2838517745140817E-3</v>
      </c>
      <c r="N53" s="7">
        <f t="shared" si="9"/>
        <v>0.77336160259575981</v>
      </c>
      <c r="O53" s="4">
        <v>2019</v>
      </c>
    </row>
    <row r="54" spans="1:15" x14ac:dyDescent="0.25">
      <c r="A54" t="s">
        <v>13</v>
      </c>
      <c r="B54" s="4">
        <v>1</v>
      </c>
      <c r="C54" s="4">
        <v>10</v>
      </c>
      <c r="D54" s="5">
        <v>2113454.88</v>
      </c>
      <c r="E54" s="6">
        <v>20500.509999999998</v>
      </c>
      <c r="F54" s="6">
        <v>3000</v>
      </c>
      <c r="G54" s="6">
        <v>9216.91</v>
      </c>
      <c r="H54" s="6">
        <f t="shared" si="5"/>
        <v>32717.42</v>
      </c>
      <c r="I54" s="15">
        <f t="shared" si="6"/>
        <v>1.5480538671353135E-2</v>
      </c>
      <c r="J54" s="6">
        <v>3190.76</v>
      </c>
      <c r="K54" s="6">
        <v>2516.02</v>
      </c>
      <c r="L54" s="6">
        <f t="shared" si="7"/>
        <v>5706.7800000000007</v>
      </c>
      <c r="M54" s="15">
        <f t="shared" si="8"/>
        <v>2.7002137845497801E-3</v>
      </c>
      <c r="N54" s="7">
        <f t="shared" si="9"/>
        <v>0.82557365464636268</v>
      </c>
      <c r="O54" s="4">
        <v>2019</v>
      </c>
    </row>
    <row r="55" spans="1:15" x14ac:dyDescent="0.25">
      <c r="A55" t="s">
        <v>13</v>
      </c>
      <c r="B55" s="4">
        <v>1</v>
      </c>
      <c r="C55" s="4">
        <v>13</v>
      </c>
      <c r="D55" s="5">
        <v>2295509.98</v>
      </c>
      <c r="E55" s="6">
        <v>0</v>
      </c>
      <c r="F55" s="6">
        <v>11237.04</v>
      </c>
      <c r="G55" s="6">
        <v>8324.1200000000008</v>
      </c>
      <c r="H55" s="6">
        <f t="shared" si="5"/>
        <v>19561.160000000003</v>
      </c>
      <c r="I55" s="15">
        <f t="shared" si="6"/>
        <v>8.5214876739503446E-3</v>
      </c>
      <c r="J55" s="6">
        <v>3336.41</v>
      </c>
      <c r="K55" s="6">
        <v>2732.75</v>
      </c>
      <c r="L55" s="6">
        <f t="shared" si="7"/>
        <v>6069.16</v>
      </c>
      <c r="M55" s="15">
        <f t="shared" si="8"/>
        <v>2.6439266450063526E-3</v>
      </c>
      <c r="N55" s="7">
        <f t="shared" si="9"/>
        <v>0.68973414664569999</v>
      </c>
      <c r="O55" s="4">
        <v>2019</v>
      </c>
    </row>
    <row r="56" spans="1:15" x14ac:dyDescent="0.25">
      <c r="A56" t="s">
        <v>13</v>
      </c>
      <c r="B56" s="4">
        <v>1</v>
      </c>
      <c r="C56" s="4">
        <v>42</v>
      </c>
      <c r="D56" s="5">
        <v>3020058.57</v>
      </c>
      <c r="E56" s="6">
        <v>18120.349999999999</v>
      </c>
      <c r="F56" s="6">
        <v>3000</v>
      </c>
      <c r="G56" s="6">
        <v>13939.75</v>
      </c>
      <c r="H56" s="6">
        <f t="shared" si="5"/>
        <v>35060.1</v>
      </c>
      <c r="I56" s="15">
        <f t="shared" si="6"/>
        <v>1.1609079488812695E-2</v>
      </c>
      <c r="J56" s="6">
        <v>4276.05</v>
      </c>
      <c r="K56" s="6">
        <v>3595.31</v>
      </c>
      <c r="L56" s="6">
        <f t="shared" si="7"/>
        <v>7871.3600000000006</v>
      </c>
      <c r="M56" s="15">
        <f t="shared" si="8"/>
        <v>2.6063600481761521E-3</v>
      </c>
      <c r="N56" s="7">
        <f t="shared" si="9"/>
        <v>0.77548951657297038</v>
      </c>
      <c r="O56" s="4">
        <v>2019</v>
      </c>
    </row>
    <row r="57" spans="1:15" x14ac:dyDescent="0.25">
      <c r="A57" t="s">
        <v>13</v>
      </c>
      <c r="B57" s="4">
        <v>1</v>
      </c>
      <c r="C57" s="4">
        <v>34</v>
      </c>
      <c r="D57" s="5">
        <v>3930350.64</v>
      </c>
      <c r="E57" s="6">
        <v>33407.980000000003</v>
      </c>
      <c r="F57" s="6">
        <v>2580</v>
      </c>
      <c r="G57" s="6">
        <v>23002.959999999999</v>
      </c>
      <c r="H57" s="6">
        <f t="shared" si="5"/>
        <v>58990.94</v>
      </c>
      <c r="I57" s="15">
        <f t="shared" si="6"/>
        <v>1.5009078172221297E-2</v>
      </c>
      <c r="J57" s="6">
        <v>4764.28</v>
      </c>
      <c r="K57" s="6">
        <v>4678.99</v>
      </c>
      <c r="L57" s="6">
        <f t="shared" si="7"/>
        <v>9443.27</v>
      </c>
      <c r="M57" s="15">
        <f t="shared" si="8"/>
        <v>2.4026533164481223E-3</v>
      </c>
      <c r="N57" s="7">
        <f t="shared" si="9"/>
        <v>0.83991999449406973</v>
      </c>
      <c r="O57" s="4">
        <v>2019</v>
      </c>
    </row>
    <row r="58" spans="1:15" x14ac:dyDescent="0.25">
      <c r="A58" t="s">
        <v>13</v>
      </c>
      <c r="B58" s="4">
        <v>1</v>
      </c>
      <c r="C58" s="4">
        <v>10</v>
      </c>
      <c r="D58" s="6">
        <v>55943.06</v>
      </c>
      <c r="E58" s="6">
        <v>0</v>
      </c>
      <c r="F58" s="6">
        <v>1386.8327300000001</v>
      </c>
      <c r="G58" s="6">
        <v>295.420322</v>
      </c>
      <c r="H58" s="6">
        <f t="shared" si="5"/>
        <v>1682.253052</v>
      </c>
      <c r="I58" s="15">
        <f t="shared" si="6"/>
        <v>3.0070808640070817E-2</v>
      </c>
      <c r="J58" s="6">
        <v>1544.7544479999999</v>
      </c>
      <c r="K58" s="6">
        <v>66.598880952380981</v>
      </c>
      <c r="L58" s="6">
        <f t="shared" si="7"/>
        <v>1611.3533289523809</v>
      </c>
      <c r="M58" s="15">
        <f t="shared" si="8"/>
        <v>2.8803453528505253E-2</v>
      </c>
      <c r="N58" s="7">
        <f t="shared" si="9"/>
        <v>4.2145694408654927E-2</v>
      </c>
      <c r="O58" s="4">
        <v>2020</v>
      </c>
    </row>
    <row r="59" spans="1:15" x14ac:dyDescent="0.25">
      <c r="A59" t="s">
        <v>13</v>
      </c>
      <c r="B59" s="4">
        <v>1</v>
      </c>
      <c r="C59" s="4">
        <v>42</v>
      </c>
      <c r="D59" s="5">
        <v>3093905.56</v>
      </c>
      <c r="E59" s="6">
        <v>18563.43</v>
      </c>
      <c r="F59" s="6">
        <v>1630</v>
      </c>
      <c r="G59" s="6">
        <v>8412.68</v>
      </c>
      <c r="H59" s="6">
        <f t="shared" si="5"/>
        <v>28606.11</v>
      </c>
      <c r="I59" s="15">
        <f t="shared" si="6"/>
        <v>9.245954488669007E-3</v>
      </c>
      <c r="J59" s="6">
        <v>4335.12</v>
      </c>
      <c r="K59" s="6">
        <v>3683.22</v>
      </c>
      <c r="L59" s="6">
        <f t="shared" si="7"/>
        <v>8018.34</v>
      </c>
      <c r="M59" s="15">
        <f t="shared" si="8"/>
        <v>2.591656352949571E-3</v>
      </c>
      <c r="N59" s="7">
        <f t="shared" si="9"/>
        <v>0.71969834416493539</v>
      </c>
      <c r="O59" s="4">
        <v>2020</v>
      </c>
    </row>
    <row r="60" spans="1:15" x14ac:dyDescent="0.25">
      <c r="A60" t="s">
        <v>13</v>
      </c>
      <c r="B60" s="4">
        <v>1</v>
      </c>
      <c r="C60" s="4">
        <v>18</v>
      </c>
      <c r="D60" s="5">
        <v>2413033.39</v>
      </c>
      <c r="E60" s="6">
        <v>14478.200340000001</v>
      </c>
      <c r="F60" s="6">
        <v>3796.7300510000005</v>
      </c>
      <c r="G60" s="6">
        <v>3470.4262579999977</v>
      </c>
      <c r="H60" s="6">
        <f t="shared" si="5"/>
        <v>21745.356649000001</v>
      </c>
      <c r="I60" s="15">
        <f t="shared" si="6"/>
        <v>9.011626917023308E-3</v>
      </c>
      <c r="J60" s="6">
        <v>3430.4267120000004</v>
      </c>
      <c r="K60" s="6">
        <v>2872.658797619049</v>
      </c>
      <c r="L60" s="6">
        <f t="shared" si="7"/>
        <v>6303.0855096190498</v>
      </c>
      <c r="M60" s="15">
        <f t="shared" si="8"/>
        <v>2.612100410935072E-3</v>
      </c>
      <c r="N60" s="7">
        <f t="shared" si="9"/>
        <v>0.71014108384794372</v>
      </c>
      <c r="O60" s="4">
        <v>2021</v>
      </c>
    </row>
    <row r="61" spans="1:15" x14ac:dyDescent="0.25">
      <c r="A61" t="s">
        <v>13</v>
      </c>
      <c r="B61" s="4">
        <v>1</v>
      </c>
      <c r="C61" s="4">
        <v>15</v>
      </c>
      <c r="D61" s="5">
        <v>3299624.29</v>
      </c>
      <c r="E61" s="6">
        <v>19797.745740000002</v>
      </c>
      <c r="F61" s="6">
        <v>1400</v>
      </c>
      <c r="G61" s="6">
        <v>13733.322758000006</v>
      </c>
      <c r="H61" s="6">
        <f t="shared" si="5"/>
        <v>34931.068498000008</v>
      </c>
      <c r="I61" s="15">
        <f t="shared" si="6"/>
        <v>1.0586377547244934E-2</v>
      </c>
      <c r="J61" s="6">
        <v>4139.6994320000003</v>
      </c>
      <c r="K61" s="6">
        <v>3928.1241547619061</v>
      </c>
      <c r="L61" s="6">
        <f t="shared" si="7"/>
        <v>8067.823586761906</v>
      </c>
      <c r="M61" s="15">
        <f t="shared" si="8"/>
        <v>2.4450734016029157E-3</v>
      </c>
      <c r="N61" s="7">
        <f t="shared" si="9"/>
        <v>0.76903587741028212</v>
      </c>
      <c r="O61" s="4">
        <v>2021</v>
      </c>
    </row>
    <row r="62" spans="1:15" x14ac:dyDescent="0.25">
      <c r="A62" t="s">
        <v>28</v>
      </c>
      <c r="B62" s="4">
        <v>1</v>
      </c>
      <c r="C62" s="4">
        <v>21</v>
      </c>
      <c r="D62" s="5">
        <v>2841065.47</v>
      </c>
      <c r="E62" s="6">
        <v>22728.52376</v>
      </c>
      <c r="F62" s="6">
        <v>3990</v>
      </c>
      <c r="G62" s="6">
        <v>4107.6114230000021</v>
      </c>
      <c r="H62" s="6">
        <f t="shared" si="5"/>
        <v>30826.135183000002</v>
      </c>
      <c r="I62" s="15">
        <f t="shared" si="6"/>
        <v>1.0850202330254643E-2</v>
      </c>
      <c r="J62" s="6">
        <v>3772.8523759999998</v>
      </c>
      <c r="K62" s="6">
        <v>3382.2207976190484</v>
      </c>
      <c r="L62" s="6">
        <f t="shared" si="7"/>
        <v>7155.0731736190482</v>
      </c>
      <c r="M62" s="15">
        <f t="shared" si="8"/>
        <v>2.5184471280836227E-3</v>
      </c>
      <c r="N62" s="7">
        <f t="shared" si="9"/>
        <v>0.76788938570655052</v>
      </c>
      <c r="O62" s="4">
        <v>2021</v>
      </c>
    </row>
    <row r="63" spans="1:15" x14ac:dyDescent="0.25">
      <c r="A63" t="s">
        <v>29</v>
      </c>
      <c r="B63" s="4">
        <v>1</v>
      </c>
      <c r="C63" s="4">
        <v>14</v>
      </c>
      <c r="D63" s="5">
        <v>834435</v>
      </c>
      <c r="E63" s="6">
        <v>0</v>
      </c>
      <c r="F63" s="6">
        <v>2753.55</v>
      </c>
      <c r="G63" s="6">
        <v>751.17</v>
      </c>
      <c r="H63" s="6">
        <f t="shared" si="5"/>
        <v>3504.7200000000003</v>
      </c>
      <c r="I63" s="15">
        <f t="shared" si="6"/>
        <v>4.2001114526595846E-3</v>
      </c>
      <c r="J63" s="6">
        <v>2167.5500000000002</v>
      </c>
      <c r="K63" s="6">
        <v>751.17</v>
      </c>
      <c r="L63" s="6">
        <f t="shared" si="7"/>
        <v>2918.7200000000003</v>
      </c>
      <c r="M63" s="15">
        <f t="shared" si="8"/>
        <v>3.4978398557107505E-3</v>
      </c>
      <c r="N63" s="7">
        <f t="shared" si="9"/>
        <v>0.16720308612385582</v>
      </c>
      <c r="O63" s="4">
        <v>2019</v>
      </c>
    </row>
    <row r="64" spans="1:15" x14ac:dyDescent="0.25">
      <c r="A64" t="s">
        <v>14</v>
      </c>
      <c r="B64" s="4">
        <v>1</v>
      </c>
      <c r="C64" s="4">
        <v>4</v>
      </c>
      <c r="D64" s="5">
        <v>291618.57</v>
      </c>
      <c r="E64" s="6">
        <v>5750.5</v>
      </c>
      <c r="F64" s="6">
        <v>500</v>
      </c>
      <c r="G64" s="6">
        <v>1418.92</v>
      </c>
      <c r="H64" s="6">
        <f t="shared" si="5"/>
        <v>7669.42</v>
      </c>
      <c r="I64" s="15">
        <f t="shared" si="6"/>
        <v>2.6299491146945821E-2</v>
      </c>
      <c r="J64" s="6">
        <v>1733.29</v>
      </c>
      <c r="K64" s="6">
        <v>347.16</v>
      </c>
      <c r="L64" s="6">
        <f t="shared" si="7"/>
        <v>2080.4499999999998</v>
      </c>
      <c r="M64" s="15">
        <f t="shared" si="8"/>
        <v>7.1341478699384602E-3</v>
      </c>
      <c r="N64" s="7">
        <f t="shared" si="9"/>
        <v>0.72873437626313331</v>
      </c>
      <c r="O64" s="4">
        <v>2019</v>
      </c>
    </row>
    <row r="65" spans="1:15" x14ac:dyDescent="0.25">
      <c r="A65" t="s">
        <v>14</v>
      </c>
      <c r="B65" s="4">
        <v>1</v>
      </c>
      <c r="C65" s="4">
        <v>39</v>
      </c>
      <c r="D65" s="5">
        <v>798308.95</v>
      </c>
      <c r="E65" s="6">
        <v>7021.33</v>
      </c>
      <c r="F65" s="6">
        <v>2280</v>
      </c>
      <c r="G65" s="6">
        <v>4885.2700000000004</v>
      </c>
      <c r="H65" s="6">
        <f t="shared" si="5"/>
        <v>14186.6</v>
      </c>
      <c r="I65" s="15">
        <f t="shared" si="6"/>
        <v>1.7770814169125876E-2</v>
      </c>
      <c r="J65" s="6">
        <v>2408.65</v>
      </c>
      <c r="K65" s="6">
        <v>950.37</v>
      </c>
      <c r="L65" s="6">
        <f t="shared" si="7"/>
        <v>3359.02</v>
      </c>
      <c r="M65" s="15">
        <f t="shared" si="8"/>
        <v>4.2076692238011363E-3</v>
      </c>
      <c r="N65" s="7">
        <f t="shared" si="9"/>
        <v>0.76322586102378298</v>
      </c>
      <c r="O65" s="4">
        <v>2019</v>
      </c>
    </row>
    <row r="66" spans="1:15" x14ac:dyDescent="0.25">
      <c r="A66" t="s">
        <v>14</v>
      </c>
      <c r="B66" s="4">
        <v>1</v>
      </c>
      <c r="C66" s="4">
        <v>2</v>
      </c>
      <c r="D66" s="5">
        <v>843067.76</v>
      </c>
      <c r="E66" s="6">
        <v>13957.62</v>
      </c>
      <c r="F66" s="6">
        <v>300</v>
      </c>
      <c r="G66" s="6">
        <v>6609.25</v>
      </c>
      <c r="H66" s="6">
        <f t="shared" ref="H66:H97" si="10">E66+F66+G66</f>
        <v>20866.870000000003</v>
      </c>
      <c r="I66" s="15">
        <f t="shared" ref="I66:I97" si="11">H66/D66</f>
        <v>2.4751118462886069E-2</v>
      </c>
      <c r="J66" s="6">
        <v>2174.4499999999998</v>
      </c>
      <c r="K66" s="6">
        <v>1003.65</v>
      </c>
      <c r="L66" s="6">
        <f t="shared" ref="L66:L97" si="12">J66+K66</f>
        <v>3178.1</v>
      </c>
      <c r="M66" s="15">
        <f t="shared" ref="M66:M97" si="13">L66/D66</f>
        <v>3.7696851318332939E-3</v>
      </c>
      <c r="N66" s="7">
        <f t="shared" ref="N66:N97" si="14">(H66-L66)/H66</f>
        <v>0.84769637228774619</v>
      </c>
      <c r="O66" s="4">
        <v>2019</v>
      </c>
    </row>
    <row r="67" spans="1:15" x14ac:dyDescent="0.25">
      <c r="A67" t="s">
        <v>14</v>
      </c>
      <c r="B67" s="4">
        <v>1</v>
      </c>
      <c r="C67" s="4">
        <v>12</v>
      </c>
      <c r="D67" s="5">
        <v>1237080.17</v>
      </c>
      <c r="E67" s="6">
        <v>5703.27</v>
      </c>
      <c r="F67" s="6">
        <v>0</v>
      </c>
      <c r="G67" s="6">
        <v>5657.48</v>
      </c>
      <c r="H67" s="6">
        <f t="shared" si="10"/>
        <v>11360.75</v>
      </c>
      <c r="I67" s="15">
        <f t="shared" si="11"/>
        <v>9.1835196097274762E-3</v>
      </c>
      <c r="J67" s="6">
        <v>2489.66</v>
      </c>
      <c r="K67" s="6">
        <v>1472.71</v>
      </c>
      <c r="L67" s="6">
        <f t="shared" si="12"/>
        <v>3962.37</v>
      </c>
      <c r="M67" s="15">
        <f t="shared" si="13"/>
        <v>3.2030017909025249E-3</v>
      </c>
      <c r="N67" s="7">
        <f t="shared" si="14"/>
        <v>0.65122285060405349</v>
      </c>
      <c r="O67" s="4">
        <v>2019</v>
      </c>
    </row>
    <row r="68" spans="1:15" x14ac:dyDescent="0.25">
      <c r="A68" t="s">
        <v>14</v>
      </c>
      <c r="B68" s="4">
        <v>1</v>
      </c>
      <c r="C68" s="4">
        <v>22</v>
      </c>
      <c r="D68" s="6">
        <v>337720</v>
      </c>
      <c r="E68" s="6">
        <v>5383.8160000000007</v>
      </c>
      <c r="F68" s="6">
        <v>1170</v>
      </c>
      <c r="G68" s="6">
        <v>1821.7109</v>
      </c>
      <c r="H68" s="6">
        <f t="shared" si="10"/>
        <v>8375.5269000000008</v>
      </c>
      <c r="I68" s="15">
        <f t="shared" si="11"/>
        <v>2.4800209937226106E-2</v>
      </c>
      <c r="J68" s="6">
        <v>1770.1759999999999</v>
      </c>
      <c r="K68" s="6">
        <v>402.04761904761915</v>
      </c>
      <c r="L68" s="6">
        <f t="shared" si="12"/>
        <v>2172.2236190476192</v>
      </c>
      <c r="M68" s="15">
        <f t="shared" si="13"/>
        <v>6.4320254028414642E-3</v>
      </c>
      <c r="N68" s="7">
        <f t="shared" si="14"/>
        <v>0.74064633246564826</v>
      </c>
      <c r="O68" s="4">
        <v>2020</v>
      </c>
    </row>
    <row r="69" spans="1:15" x14ac:dyDescent="0.25">
      <c r="A69" t="s">
        <v>14</v>
      </c>
      <c r="B69" s="4">
        <v>1</v>
      </c>
      <c r="C69" s="4">
        <v>45</v>
      </c>
      <c r="D69" s="6">
        <v>601741.15</v>
      </c>
      <c r="E69" s="6">
        <v>10831.340699999999</v>
      </c>
      <c r="F69" s="6">
        <v>0</v>
      </c>
      <c r="G69" s="6">
        <v>3332.0620949999993</v>
      </c>
      <c r="H69" s="6">
        <f t="shared" si="10"/>
        <v>14163.402794999998</v>
      </c>
      <c r="I69" s="15">
        <f t="shared" si="11"/>
        <v>2.353736784496124E-2</v>
      </c>
      <c r="J69" s="6">
        <v>2431.3929200000002</v>
      </c>
      <c r="K69" s="6">
        <v>716.35851190476194</v>
      </c>
      <c r="L69" s="6">
        <f t="shared" si="12"/>
        <v>3147.7514319047623</v>
      </c>
      <c r="M69" s="15">
        <f t="shared" si="13"/>
        <v>5.2310722507589221E-3</v>
      </c>
      <c r="N69" s="7">
        <f t="shared" si="14"/>
        <v>0.77775457794535152</v>
      </c>
      <c r="O69" s="4">
        <v>2020</v>
      </c>
    </row>
    <row r="70" spans="1:15" x14ac:dyDescent="0.25">
      <c r="A70" t="s">
        <v>30</v>
      </c>
      <c r="B70" s="4">
        <v>1</v>
      </c>
      <c r="C70" s="4">
        <v>14</v>
      </c>
      <c r="D70" s="5">
        <v>2668746.0699999998</v>
      </c>
      <c r="E70" s="6">
        <v>18536.775494999998</v>
      </c>
      <c r="F70" s="6">
        <v>3025</v>
      </c>
      <c r="G70" s="6">
        <v>10436.796014000003</v>
      </c>
      <c r="H70" s="6">
        <f t="shared" si="10"/>
        <v>31998.571509000001</v>
      </c>
      <c r="I70" s="15">
        <f t="shared" si="11"/>
        <v>1.199011470919E-2</v>
      </c>
      <c r="J70" s="6">
        <v>3634.9968559999998</v>
      </c>
      <c r="K70" s="6">
        <v>3177.0786547619055</v>
      </c>
      <c r="L70" s="6">
        <f t="shared" si="12"/>
        <v>6812.0755107619052</v>
      </c>
      <c r="M70" s="15">
        <f t="shared" si="13"/>
        <v>2.5525379080977551E-3</v>
      </c>
      <c r="N70" s="7">
        <f t="shared" si="14"/>
        <v>0.78711313694594387</v>
      </c>
      <c r="O70" s="4">
        <v>2021</v>
      </c>
    </row>
    <row r="71" spans="1:15" x14ac:dyDescent="0.25">
      <c r="A71" t="s">
        <v>31</v>
      </c>
      <c r="B71" s="4">
        <v>1</v>
      </c>
      <c r="C71" s="4">
        <v>4</v>
      </c>
      <c r="D71" s="5">
        <v>502162.66</v>
      </c>
      <c r="E71" s="6">
        <v>8669.5400000000009</v>
      </c>
      <c r="F71" s="6">
        <v>1748</v>
      </c>
      <c r="G71" s="6">
        <v>1671.5</v>
      </c>
      <c r="H71" s="6">
        <f t="shared" si="10"/>
        <v>12089.04</v>
      </c>
      <c r="I71" s="15">
        <f t="shared" si="11"/>
        <v>2.4073952451980404E-2</v>
      </c>
      <c r="J71" s="6">
        <v>1901.73</v>
      </c>
      <c r="K71" s="6">
        <v>597.80999999999995</v>
      </c>
      <c r="L71" s="6">
        <f t="shared" si="12"/>
        <v>2499.54</v>
      </c>
      <c r="M71" s="15">
        <f t="shared" si="13"/>
        <v>4.9775505012658646E-3</v>
      </c>
      <c r="N71" s="7">
        <f t="shared" si="14"/>
        <v>0.79323916539278549</v>
      </c>
      <c r="O71" s="4">
        <v>2019</v>
      </c>
    </row>
    <row r="72" spans="1:15" x14ac:dyDescent="0.25">
      <c r="A72" t="s">
        <v>31</v>
      </c>
      <c r="B72" s="4">
        <v>1</v>
      </c>
      <c r="C72" s="4">
        <v>27</v>
      </c>
      <c r="D72" s="5">
        <v>974093.99</v>
      </c>
      <c r="E72" s="6">
        <v>9831.44</v>
      </c>
      <c r="F72" s="6">
        <v>0</v>
      </c>
      <c r="G72" s="6">
        <v>4742.54</v>
      </c>
      <c r="H72" s="6">
        <f t="shared" si="10"/>
        <v>14573.98</v>
      </c>
      <c r="I72" s="15">
        <f t="shared" si="11"/>
        <v>1.4961574703894847E-2</v>
      </c>
      <c r="J72" s="6">
        <v>2279.2800000000002</v>
      </c>
      <c r="K72" s="6">
        <v>1159.6400000000001</v>
      </c>
      <c r="L72" s="6">
        <f t="shared" si="12"/>
        <v>3438.92</v>
      </c>
      <c r="M72" s="15">
        <f t="shared" si="13"/>
        <v>3.5303780079784706E-3</v>
      </c>
      <c r="N72" s="7">
        <f t="shared" si="14"/>
        <v>0.76403700293262378</v>
      </c>
      <c r="O72" s="4">
        <v>2019</v>
      </c>
    </row>
    <row r="73" spans="1:15" x14ac:dyDescent="0.25">
      <c r="A73" t="s">
        <v>31</v>
      </c>
      <c r="B73" s="4">
        <v>1</v>
      </c>
      <c r="C73" s="4">
        <v>16</v>
      </c>
      <c r="D73" s="6">
        <v>300828.27999999997</v>
      </c>
      <c r="E73" s="6">
        <v>3725.2626370000007</v>
      </c>
      <c r="F73" s="6">
        <v>160</v>
      </c>
      <c r="G73" s="6">
        <v>1749.6081729999996</v>
      </c>
      <c r="H73" s="6">
        <f t="shared" si="10"/>
        <v>5634.8708100000003</v>
      </c>
      <c r="I73" s="15">
        <f t="shared" si="11"/>
        <v>1.8731187141049373E-2</v>
      </c>
      <c r="J73" s="6">
        <v>1740.6626240000001</v>
      </c>
      <c r="K73" s="6">
        <v>358.12890476190483</v>
      </c>
      <c r="L73" s="6">
        <f t="shared" si="12"/>
        <v>2098.7915287619048</v>
      </c>
      <c r="M73" s="15">
        <f t="shared" si="13"/>
        <v>6.9767095326340499E-3</v>
      </c>
      <c r="N73" s="7">
        <f t="shared" si="14"/>
        <v>0.62753511135743245</v>
      </c>
      <c r="O73" s="4">
        <v>2020</v>
      </c>
    </row>
    <row r="74" spans="1:15" x14ac:dyDescent="0.25">
      <c r="A74" t="s">
        <v>31</v>
      </c>
      <c r="B74" s="4">
        <v>1</v>
      </c>
      <c r="C74" s="4">
        <v>2</v>
      </c>
      <c r="D74" s="6">
        <v>481375.65</v>
      </c>
      <c r="E74" s="6">
        <v>9170.8850599999987</v>
      </c>
      <c r="F74" s="6">
        <v>308</v>
      </c>
      <c r="G74" s="6">
        <v>2748.1016800000016</v>
      </c>
      <c r="H74" s="6">
        <f t="shared" si="10"/>
        <v>12226.98674</v>
      </c>
      <c r="I74" s="15">
        <f t="shared" si="11"/>
        <v>2.5400093959883512E-2</v>
      </c>
      <c r="J74" s="6">
        <v>1885.10052</v>
      </c>
      <c r="K74" s="6">
        <v>573.0662500000002</v>
      </c>
      <c r="L74" s="6">
        <f t="shared" si="12"/>
        <v>2458.1667700000003</v>
      </c>
      <c r="M74" s="15">
        <f t="shared" si="13"/>
        <v>5.1065457299304612E-3</v>
      </c>
      <c r="N74" s="7">
        <f t="shared" si="14"/>
        <v>0.79895563622734411</v>
      </c>
      <c r="O74" s="4">
        <v>2020</v>
      </c>
    </row>
    <row r="75" spans="1:15" x14ac:dyDescent="0.25">
      <c r="A75" t="s">
        <v>32</v>
      </c>
      <c r="B75" s="4">
        <v>1</v>
      </c>
      <c r="C75" s="4">
        <v>16</v>
      </c>
      <c r="D75" s="5">
        <v>2068203.82</v>
      </c>
      <c r="E75" s="6">
        <v>4012.36</v>
      </c>
      <c r="F75" s="6">
        <v>10341.02</v>
      </c>
      <c r="G75" s="6">
        <v>7482.32</v>
      </c>
      <c r="H75" s="6">
        <f t="shared" si="10"/>
        <v>21835.7</v>
      </c>
      <c r="I75" s="15">
        <f t="shared" si="11"/>
        <v>1.0557808562600954E-2</v>
      </c>
      <c r="J75" s="6">
        <v>3154.56</v>
      </c>
      <c r="K75" s="6">
        <v>2462.15</v>
      </c>
      <c r="L75" s="6">
        <f t="shared" si="12"/>
        <v>5616.71</v>
      </c>
      <c r="M75" s="15">
        <f t="shared" si="13"/>
        <v>2.7157429774015214E-3</v>
      </c>
      <c r="N75" s="7">
        <f t="shared" si="14"/>
        <v>0.7427739893843569</v>
      </c>
      <c r="O75" s="4">
        <v>2019</v>
      </c>
    </row>
    <row r="76" spans="1:15" x14ac:dyDescent="0.25">
      <c r="A76" t="s">
        <v>33</v>
      </c>
      <c r="B76" s="4">
        <v>1</v>
      </c>
      <c r="C76" s="4">
        <v>3</v>
      </c>
      <c r="D76" s="5">
        <v>444484.93</v>
      </c>
      <c r="E76" s="6">
        <v>0</v>
      </c>
      <c r="F76" s="6">
        <v>2766.35</v>
      </c>
      <c r="G76" s="6">
        <v>226.44</v>
      </c>
      <c r="H76" s="6">
        <f t="shared" si="10"/>
        <v>2992.79</v>
      </c>
      <c r="I76" s="15">
        <f t="shared" si="11"/>
        <v>6.7331641592438245E-3</v>
      </c>
      <c r="J76" s="6">
        <v>1855.59</v>
      </c>
      <c r="K76" s="6">
        <v>529.15</v>
      </c>
      <c r="L76" s="6">
        <f t="shared" si="12"/>
        <v>2384.7399999999998</v>
      </c>
      <c r="M76" s="15">
        <f t="shared" si="13"/>
        <v>5.3651762726803802E-3</v>
      </c>
      <c r="N76" s="7">
        <f t="shared" si="14"/>
        <v>0.20317162246599332</v>
      </c>
      <c r="O76" s="4">
        <v>2020</v>
      </c>
    </row>
    <row r="77" spans="1:15" x14ac:dyDescent="0.25">
      <c r="A77" t="s">
        <v>33</v>
      </c>
      <c r="B77" s="4">
        <v>1</v>
      </c>
      <c r="C77" s="4">
        <v>70</v>
      </c>
      <c r="D77" s="6">
        <v>2246403.85</v>
      </c>
      <c r="E77" s="6">
        <v>0</v>
      </c>
      <c r="F77" s="6">
        <v>5484.4826950000006</v>
      </c>
      <c r="G77" s="6">
        <v>1385.393855</v>
      </c>
      <c r="H77" s="6">
        <f t="shared" si="10"/>
        <v>6869.8765500000009</v>
      </c>
      <c r="I77" s="15">
        <f t="shared" si="11"/>
        <v>3.0581662998841463E-3</v>
      </c>
      <c r="J77" s="6">
        <v>4497.1230800000003</v>
      </c>
      <c r="K77" s="6">
        <v>1385.39</v>
      </c>
      <c r="L77" s="6">
        <f t="shared" si="12"/>
        <v>5882.5130800000006</v>
      </c>
      <c r="M77" s="15">
        <f t="shared" si="13"/>
        <v>2.6186355939516398E-3</v>
      </c>
      <c r="N77" s="7">
        <f t="shared" si="14"/>
        <v>0.14372361174379475</v>
      </c>
      <c r="O77" s="4">
        <v>2020</v>
      </c>
    </row>
    <row r="78" spans="1:15" x14ac:dyDescent="0.25">
      <c r="A78" t="s">
        <v>15</v>
      </c>
      <c r="B78" s="4">
        <v>1</v>
      </c>
      <c r="C78" s="4">
        <v>8</v>
      </c>
      <c r="D78" s="5">
        <v>1027491.72</v>
      </c>
      <c r="E78" s="6">
        <v>306.05</v>
      </c>
      <c r="F78" s="6">
        <v>4394.88</v>
      </c>
      <c r="G78" s="6">
        <v>4936.67</v>
      </c>
      <c r="H78" s="6">
        <f t="shared" si="10"/>
        <v>9637.6</v>
      </c>
      <c r="I78" s="15">
        <f t="shared" si="11"/>
        <v>9.3797349529979677E-3</v>
      </c>
      <c r="J78" s="6">
        <v>2321.9899999999998</v>
      </c>
      <c r="K78" s="6">
        <v>1223.2</v>
      </c>
      <c r="L78" s="6">
        <f t="shared" si="12"/>
        <v>3545.1899999999996</v>
      </c>
      <c r="M78" s="15">
        <f t="shared" si="13"/>
        <v>3.4503343734974328E-3</v>
      </c>
      <c r="N78" s="7">
        <f t="shared" si="14"/>
        <v>0.63215012036191587</v>
      </c>
      <c r="O78" s="4">
        <v>2019</v>
      </c>
    </row>
    <row r="79" spans="1:15" x14ac:dyDescent="0.25">
      <c r="A79" t="s">
        <v>15</v>
      </c>
      <c r="B79" s="4">
        <v>1</v>
      </c>
      <c r="C79" s="4">
        <v>43</v>
      </c>
      <c r="D79" s="5">
        <v>1118947.19</v>
      </c>
      <c r="E79" s="6">
        <v>0</v>
      </c>
      <c r="F79" s="6">
        <v>6145.44</v>
      </c>
      <c r="G79" s="6">
        <v>2626.17</v>
      </c>
      <c r="H79" s="6">
        <f t="shared" si="10"/>
        <v>8771.61</v>
      </c>
      <c r="I79" s="15">
        <f t="shared" si="11"/>
        <v>7.8391635265646457E-3</v>
      </c>
      <c r="J79" s="6">
        <v>2785.16</v>
      </c>
      <c r="K79" s="6">
        <v>1332.08</v>
      </c>
      <c r="L79" s="6">
        <f t="shared" si="12"/>
        <v>4117.24</v>
      </c>
      <c r="M79" s="15">
        <f t="shared" si="13"/>
        <v>3.6795659677200674E-3</v>
      </c>
      <c r="N79" s="7">
        <f t="shared" si="14"/>
        <v>0.53061752631500947</v>
      </c>
      <c r="O79" s="4">
        <v>2019</v>
      </c>
    </row>
    <row r="80" spans="1:15" x14ac:dyDescent="0.25">
      <c r="A80" t="s">
        <v>15</v>
      </c>
      <c r="B80" s="4">
        <v>1</v>
      </c>
      <c r="C80" s="4">
        <v>28</v>
      </c>
      <c r="D80" s="5">
        <v>1935674.59</v>
      </c>
      <c r="E80" s="6">
        <v>1672.68</v>
      </c>
      <c r="F80" s="6">
        <v>3600</v>
      </c>
      <c r="G80" s="6">
        <v>6270.79</v>
      </c>
      <c r="H80" s="6">
        <f t="shared" si="10"/>
        <v>11543.470000000001</v>
      </c>
      <c r="I80" s="15">
        <f t="shared" si="11"/>
        <v>5.9635385305130241E-3</v>
      </c>
      <c r="J80" s="6">
        <v>3048.54</v>
      </c>
      <c r="K80" s="6">
        <v>2304.37</v>
      </c>
      <c r="L80" s="6">
        <f t="shared" si="12"/>
        <v>5352.91</v>
      </c>
      <c r="M80" s="15">
        <f t="shared" si="13"/>
        <v>2.7653976694502146E-3</v>
      </c>
      <c r="N80" s="7">
        <f t="shared" si="14"/>
        <v>0.53628241767856644</v>
      </c>
      <c r="O80" s="4">
        <v>2019</v>
      </c>
    </row>
    <row r="81" spans="1:15" x14ac:dyDescent="0.25">
      <c r="A81" t="s">
        <v>15</v>
      </c>
      <c r="B81" s="4">
        <v>1</v>
      </c>
      <c r="C81" s="4">
        <v>20</v>
      </c>
      <c r="D81" s="5">
        <v>152023.59</v>
      </c>
      <c r="E81" s="6">
        <v>9.9700000000000006</v>
      </c>
      <c r="F81" s="6">
        <v>4926.6000000000004</v>
      </c>
      <c r="G81" s="6">
        <v>388.35</v>
      </c>
      <c r="H81" s="6">
        <f t="shared" si="10"/>
        <v>5324.920000000001</v>
      </c>
      <c r="I81" s="15">
        <f t="shared" si="11"/>
        <v>3.5026932333330645E-2</v>
      </c>
      <c r="J81" s="6">
        <v>1621.62</v>
      </c>
      <c r="K81" s="6">
        <v>180.98</v>
      </c>
      <c r="L81" s="6">
        <f t="shared" si="12"/>
        <v>1802.6</v>
      </c>
      <c r="M81" s="15">
        <f t="shared" si="13"/>
        <v>1.185737029364982E-2</v>
      </c>
      <c r="N81" s="7">
        <f t="shared" si="14"/>
        <v>0.6614784823058375</v>
      </c>
      <c r="O81" s="4">
        <v>2020</v>
      </c>
    </row>
    <row r="82" spans="1:15" x14ac:dyDescent="0.25">
      <c r="A82" t="s">
        <v>15</v>
      </c>
      <c r="B82" s="4">
        <v>1</v>
      </c>
      <c r="C82" s="4">
        <v>3</v>
      </c>
      <c r="D82" s="5">
        <v>521891.12</v>
      </c>
      <c r="E82" s="6">
        <v>5469.333815</v>
      </c>
      <c r="F82" s="6">
        <v>2066.64</v>
      </c>
      <c r="G82" s="6">
        <v>2710.5758679999999</v>
      </c>
      <c r="H82" s="6">
        <f t="shared" si="10"/>
        <v>10246.549682999999</v>
      </c>
      <c r="I82" s="15">
        <f t="shared" si="11"/>
        <v>1.9633500725208735E-2</v>
      </c>
      <c r="J82" s="6">
        <v>1917.51</v>
      </c>
      <c r="K82" s="6">
        <v>621.29999999999995</v>
      </c>
      <c r="L82" s="6">
        <f t="shared" si="12"/>
        <v>2538.81</v>
      </c>
      <c r="M82" s="15">
        <f t="shared" si="13"/>
        <v>4.8646353668558295E-3</v>
      </c>
      <c r="N82" s="7">
        <f t="shared" si="14"/>
        <v>0.75222781535797101</v>
      </c>
      <c r="O82" s="4">
        <v>2020</v>
      </c>
    </row>
    <row r="83" spans="1:15" x14ac:dyDescent="0.25">
      <c r="A83" t="s">
        <v>15</v>
      </c>
      <c r="B83" s="4">
        <v>1</v>
      </c>
      <c r="C83" s="4">
        <v>8</v>
      </c>
      <c r="D83" s="6">
        <v>552705.91</v>
      </c>
      <c r="E83" s="6">
        <v>3972.073429999999</v>
      </c>
      <c r="F83" s="6">
        <v>2714.16</v>
      </c>
      <c r="G83" s="6">
        <v>3787.3775520000022</v>
      </c>
      <c r="H83" s="6">
        <f t="shared" si="10"/>
        <v>10473.610982</v>
      </c>
      <c r="I83" s="15">
        <f t="shared" si="11"/>
        <v>1.8949699636828563E-2</v>
      </c>
      <c r="J83" s="6">
        <v>1942.164728</v>
      </c>
      <c r="K83" s="6">
        <v>657.98322619047644</v>
      </c>
      <c r="L83" s="6">
        <f t="shared" si="12"/>
        <v>2600.1479541904764</v>
      </c>
      <c r="M83" s="15">
        <f t="shared" si="13"/>
        <v>4.7043968720914819E-3</v>
      </c>
      <c r="N83" s="7">
        <f t="shared" si="14"/>
        <v>0.75174293195927333</v>
      </c>
      <c r="O83" s="4">
        <v>2020</v>
      </c>
    </row>
    <row r="84" spans="1:15" x14ac:dyDescent="0.25">
      <c r="A84" t="s">
        <v>15</v>
      </c>
      <c r="B84" s="4">
        <v>1</v>
      </c>
      <c r="C84" s="4">
        <v>50</v>
      </c>
      <c r="D84" s="6">
        <v>605953.09</v>
      </c>
      <c r="E84" s="6">
        <v>5069.8049500000016</v>
      </c>
      <c r="F84" s="6">
        <v>727.14370799999995</v>
      </c>
      <c r="G84" s="6">
        <v>3182.5528559999984</v>
      </c>
      <c r="H84" s="6">
        <f t="shared" si="10"/>
        <v>8979.5015139999996</v>
      </c>
      <c r="I84" s="15">
        <f t="shared" si="11"/>
        <v>1.4818806376579416E-2</v>
      </c>
      <c r="J84" s="6">
        <v>2584.7624719999999</v>
      </c>
      <c r="K84" s="6">
        <v>721.37272619047633</v>
      </c>
      <c r="L84" s="6">
        <f t="shared" si="12"/>
        <v>3306.1351981904763</v>
      </c>
      <c r="M84" s="15">
        <f t="shared" si="13"/>
        <v>5.4560909957410671E-3</v>
      </c>
      <c r="N84" s="7">
        <f t="shared" si="14"/>
        <v>0.63181305854942404</v>
      </c>
      <c r="O84" s="4">
        <v>2020</v>
      </c>
    </row>
    <row r="85" spans="1:15" x14ac:dyDescent="0.25">
      <c r="A85" t="s">
        <v>15</v>
      </c>
      <c r="B85" s="4">
        <v>1</v>
      </c>
      <c r="C85" s="4">
        <v>100</v>
      </c>
      <c r="D85" s="6">
        <v>914897.43</v>
      </c>
      <c r="E85" s="6">
        <v>7874.4040800000002</v>
      </c>
      <c r="F85" s="6">
        <v>1193.02624872</v>
      </c>
      <c r="G85" s="6">
        <v>4713.7830889999968</v>
      </c>
      <c r="H85" s="6">
        <f t="shared" si="10"/>
        <v>13781.213417719997</v>
      </c>
      <c r="I85" s="15">
        <f t="shared" si="11"/>
        <v>1.5063123980706772E-2</v>
      </c>
      <c r="J85" s="6">
        <v>4331.9179439999998</v>
      </c>
      <c r="K85" s="6">
        <v>1089.1636071428575</v>
      </c>
      <c r="L85" s="6">
        <f t="shared" si="12"/>
        <v>5421.0815511428573</v>
      </c>
      <c r="M85" s="15">
        <f t="shared" si="13"/>
        <v>5.9253435121605453E-3</v>
      </c>
      <c r="N85" s="7">
        <f t="shared" si="14"/>
        <v>0.60663249404639608</v>
      </c>
      <c r="O85" s="4">
        <v>2020</v>
      </c>
    </row>
    <row r="86" spans="1:15" x14ac:dyDescent="0.25">
      <c r="A86" t="s">
        <v>15</v>
      </c>
      <c r="B86" s="4">
        <v>1</v>
      </c>
      <c r="C86" s="4">
        <v>23</v>
      </c>
      <c r="D86" s="6">
        <v>1255671.07</v>
      </c>
      <c r="E86" s="6">
        <v>0</v>
      </c>
      <c r="F86" s="6">
        <v>3644.16</v>
      </c>
      <c r="G86" s="6">
        <v>1552.4179299999998</v>
      </c>
      <c r="H86" s="6">
        <f t="shared" si="10"/>
        <v>5196.5779299999995</v>
      </c>
      <c r="I86" s="15">
        <f t="shared" si="11"/>
        <v>4.1384866261193701E-3</v>
      </c>
      <c r="J86" s="6">
        <v>2504.5368560000002</v>
      </c>
      <c r="K86" s="6">
        <v>1494.8465119047623</v>
      </c>
      <c r="L86" s="6">
        <f t="shared" si="12"/>
        <v>3999.3833679047625</v>
      </c>
      <c r="M86" s="15">
        <f t="shared" si="13"/>
        <v>3.1850565513982594E-3</v>
      </c>
      <c r="N86" s="7">
        <f t="shared" si="14"/>
        <v>0.23038133522135731</v>
      </c>
      <c r="O86" s="4">
        <v>2020</v>
      </c>
    </row>
    <row r="87" spans="1:15" x14ac:dyDescent="0.25">
      <c r="A87" t="s">
        <v>15</v>
      </c>
      <c r="B87" s="4">
        <v>1</v>
      </c>
      <c r="C87" s="4">
        <v>38</v>
      </c>
      <c r="D87" s="5">
        <v>2023776.31</v>
      </c>
      <c r="E87" s="6">
        <v>1011.89</v>
      </c>
      <c r="F87" s="6">
        <v>2928</v>
      </c>
      <c r="G87" s="6">
        <v>12329.84</v>
      </c>
      <c r="H87" s="6">
        <f t="shared" si="10"/>
        <v>16269.73</v>
      </c>
      <c r="I87" s="15">
        <f t="shared" si="11"/>
        <v>8.0392926429700123E-3</v>
      </c>
      <c r="J87" s="6">
        <v>3359.02</v>
      </c>
      <c r="K87" s="6">
        <v>2409.2600000000002</v>
      </c>
      <c r="L87" s="6">
        <f t="shared" si="12"/>
        <v>5768.2800000000007</v>
      </c>
      <c r="M87" s="15">
        <f t="shared" si="13"/>
        <v>2.8502557182320215E-3</v>
      </c>
      <c r="N87" s="7">
        <f t="shared" si="14"/>
        <v>0.64545938992226659</v>
      </c>
      <c r="O87" s="4">
        <v>2020</v>
      </c>
    </row>
    <row r="88" spans="1:15" x14ac:dyDescent="0.25">
      <c r="A88" t="s">
        <v>15</v>
      </c>
      <c r="B88" s="4">
        <v>1</v>
      </c>
      <c r="C88" s="4">
        <v>15</v>
      </c>
      <c r="D88" s="5">
        <v>2685277.32</v>
      </c>
      <c r="E88" s="6">
        <v>3248.94</v>
      </c>
      <c r="F88" s="6">
        <v>0</v>
      </c>
      <c r="G88" s="6">
        <v>13200.42</v>
      </c>
      <c r="H88" s="6">
        <f t="shared" si="10"/>
        <v>16449.36</v>
      </c>
      <c r="I88" s="15">
        <f t="shared" si="11"/>
        <v>6.1257583630133228E-3</v>
      </c>
      <c r="J88" s="6">
        <v>3648.22</v>
      </c>
      <c r="K88" s="6">
        <v>3196.76</v>
      </c>
      <c r="L88" s="6">
        <f t="shared" si="12"/>
        <v>6844.98</v>
      </c>
      <c r="M88" s="15">
        <f t="shared" si="13"/>
        <v>2.5490775008668379E-3</v>
      </c>
      <c r="N88" s="7">
        <f t="shared" si="14"/>
        <v>0.58387560367090274</v>
      </c>
      <c r="O88" s="4">
        <v>2020</v>
      </c>
    </row>
    <row r="89" spans="1:15" x14ac:dyDescent="0.25">
      <c r="A89" t="s">
        <v>15</v>
      </c>
      <c r="B89" s="4">
        <v>1</v>
      </c>
      <c r="C89" s="4">
        <v>3</v>
      </c>
      <c r="D89" s="5">
        <v>134744.17000000001</v>
      </c>
      <c r="E89" s="6">
        <v>894.91626000000008</v>
      </c>
      <c r="F89" s="6">
        <v>1830</v>
      </c>
      <c r="G89" s="6">
        <v>791.26509399999998</v>
      </c>
      <c r="H89" s="6">
        <f t="shared" si="10"/>
        <v>3516.1813539999998</v>
      </c>
      <c r="I89" s="15">
        <f t="shared" si="11"/>
        <v>2.6095239252280817E-2</v>
      </c>
      <c r="J89" s="6">
        <v>1607.7953359999999</v>
      </c>
      <c r="K89" s="6">
        <v>160.40972619047622</v>
      </c>
      <c r="L89" s="6">
        <f t="shared" si="12"/>
        <v>1768.2050621904762</v>
      </c>
      <c r="M89" s="15">
        <f t="shared" si="13"/>
        <v>1.3122683246261979E-2</v>
      </c>
      <c r="N89" s="7">
        <f t="shared" si="14"/>
        <v>0.49712347453894262</v>
      </c>
      <c r="O89" s="4">
        <v>2021</v>
      </c>
    </row>
    <row r="90" spans="1:15" x14ac:dyDescent="0.25">
      <c r="A90" t="s">
        <v>34</v>
      </c>
      <c r="B90" s="4">
        <v>1</v>
      </c>
      <c r="C90" s="4">
        <v>7</v>
      </c>
      <c r="D90" s="5">
        <v>675843.65</v>
      </c>
      <c r="E90" s="6">
        <v>0</v>
      </c>
      <c r="F90" s="6">
        <v>10866.7</v>
      </c>
      <c r="G90" s="6">
        <v>979.9</v>
      </c>
      <c r="H90" s="6">
        <f t="shared" si="10"/>
        <v>11846.6</v>
      </c>
      <c r="I90" s="15">
        <f t="shared" si="11"/>
        <v>1.7528610352409171E-2</v>
      </c>
      <c r="J90" s="6">
        <v>2040.67</v>
      </c>
      <c r="K90" s="6">
        <v>467.46</v>
      </c>
      <c r="L90" s="6">
        <f t="shared" si="12"/>
        <v>2508.13</v>
      </c>
      <c r="M90" s="15">
        <f t="shared" si="13"/>
        <v>3.7111098106788459E-3</v>
      </c>
      <c r="N90" s="7">
        <f t="shared" si="14"/>
        <v>0.7882827140276536</v>
      </c>
      <c r="O90" s="4">
        <v>2019</v>
      </c>
    </row>
    <row r="91" spans="1:15" x14ac:dyDescent="0.25">
      <c r="A91" t="s">
        <v>34</v>
      </c>
      <c r="B91" s="4">
        <v>1</v>
      </c>
      <c r="C91" s="4">
        <v>10</v>
      </c>
      <c r="D91" s="6">
        <v>460708.84</v>
      </c>
      <c r="E91" s="6">
        <v>46.53</v>
      </c>
      <c r="F91" s="6">
        <v>8532.7099999999991</v>
      </c>
      <c r="G91" s="6">
        <v>1197.73</v>
      </c>
      <c r="H91" s="6">
        <f t="shared" si="10"/>
        <v>9776.9699999999993</v>
      </c>
      <c r="I91" s="15">
        <f t="shared" si="11"/>
        <v>2.1221581074936609E-2</v>
      </c>
      <c r="J91" s="6">
        <v>1868.5670720000001</v>
      </c>
      <c r="K91" s="6">
        <v>548.46290476190495</v>
      </c>
      <c r="L91" s="6">
        <f t="shared" si="12"/>
        <v>2417.0299767619049</v>
      </c>
      <c r="M91" s="15">
        <f t="shared" si="13"/>
        <v>5.2463286286451652E-3</v>
      </c>
      <c r="N91" s="7">
        <f t="shared" si="14"/>
        <v>0.75278332890845467</v>
      </c>
      <c r="O91" s="4">
        <v>2020</v>
      </c>
    </row>
    <row r="92" spans="1:15" x14ac:dyDescent="0.25">
      <c r="A92" t="s">
        <v>16</v>
      </c>
      <c r="B92" s="4">
        <v>1</v>
      </c>
      <c r="C92" s="4">
        <v>10</v>
      </c>
      <c r="D92" s="5">
        <v>153689.54999999999</v>
      </c>
      <c r="E92" s="6">
        <v>1138.47</v>
      </c>
      <c r="F92" s="6">
        <v>2391.0500000000002</v>
      </c>
      <c r="G92" s="6">
        <v>725.56</v>
      </c>
      <c r="H92" s="6">
        <f t="shared" si="10"/>
        <v>4255.08</v>
      </c>
      <c r="I92" s="15">
        <f t="shared" si="11"/>
        <v>2.768620247765707E-2</v>
      </c>
      <c r="J92" s="6">
        <v>1622.95</v>
      </c>
      <c r="K92" s="6">
        <v>182.96</v>
      </c>
      <c r="L92" s="6">
        <f t="shared" si="12"/>
        <v>1805.91</v>
      </c>
      <c r="M92" s="15">
        <f t="shared" si="13"/>
        <v>1.1750376001491319E-2</v>
      </c>
      <c r="N92" s="7">
        <f t="shared" si="14"/>
        <v>0.57558729800614794</v>
      </c>
      <c r="O92" s="4">
        <v>2019</v>
      </c>
    </row>
    <row r="93" spans="1:15" x14ac:dyDescent="0.25">
      <c r="A93" t="s">
        <v>16</v>
      </c>
      <c r="B93" s="4">
        <v>1</v>
      </c>
      <c r="C93" s="4">
        <v>18</v>
      </c>
      <c r="D93" s="5">
        <v>429180</v>
      </c>
      <c r="E93" s="6">
        <v>7622.63</v>
      </c>
      <c r="F93" s="6">
        <v>600</v>
      </c>
      <c r="G93" s="6">
        <v>779.11</v>
      </c>
      <c r="H93" s="6">
        <f t="shared" si="10"/>
        <v>9001.7400000000016</v>
      </c>
      <c r="I93" s="15">
        <f t="shared" si="11"/>
        <v>2.0974276527331193E-2</v>
      </c>
      <c r="J93" s="6">
        <v>1843.34</v>
      </c>
      <c r="K93" s="6">
        <v>510.93</v>
      </c>
      <c r="L93" s="6">
        <f t="shared" si="12"/>
        <v>2354.27</v>
      </c>
      <c r="M93" s="15">
        <f t="shared" si="13"/>
        <v>5.4855072463768119E-3</v>
      </c>
      <c r="N93" s="7">
        <f t="shared" si="14"/>
        <v>0.73846500787625502</v>
      </c>
      <c r="O93" s="4">
        <v>2019</v>
      </c>
    </row>
    <row r="94" spans="1:15" x14ac:dyDescent="0.25">
      <c r="A94" t="s">
        <v>16</v>
      </c>
      <c r="B94" s="4">
        <v>1</v>
      </c>
      <c r="C94" s="4">
        <v>26</v>
      </c>
      <c r="D94" s="5">
        <v>2318086</v>
      </c>
      <c r="E94" s="6">
        <v>18020.68</v>
      </c>
      <c r="F94" s="6">
        <v>3275.43</v>
      </c>
      <c r="G94" s="6">
        <v>8388.14</v>
      </c>
      <c r="H94" s="6">
        <f t="shared" si="10"/>
        <v>29684.25</v>
      </c>
      <c r="I94" s="15">
        <f t="shared" si="11"/>
        <v>1.2805499882230426E-2</v>
      </c>
      <c r="J94" s="6">
        <v>3354.47</v>
      </c>
      <c r="K94" s="6">
        <v>2759.63</v>
      </c>
      <c r="L94" s="6">
        <f t="shared" si="12"/>
        <v>6114.1</v>
      </c>
      <c r="M94" s="15">
        <f t="shared" si="13"/>
        <v>2.6375639212695302E-3</v>
      </c>
      <c r="N94" s="7">
        <f t="shared" si="14"/>
        <v>0.79402881999713659</v>
      </c>
      <c r="O94" s="4">
        <v>2019</v>
      </c>
    </row>
    <row r="95" spans="1:15" x14ac:dyDescent="0.25">
      <c r="A95" t="s">
        <v>16</v>
      </c>
      <c r="B95" s="4">
        <v>1</v>
      </c>
      <c r="C95" s="4">
        <v>6</v>
      </c>
      <c r="D95" s="5">
        <v>390050</v>
      </c>
      <c r="E95" s="6">
        <v>4485.5749999999998</v>
      </c>
      <c r="F95" s="6">
        <v>300</v>
      </c>
      <c r="G95" s="6">
        <v>1256.6658999999991</v>
      </c>
      <c r="H95" s="6">
        <f t="shared" si="10"/>
        <v>6042.2408999999989</v>
      </c>
      <c r="I95" s="15">
        <f t="shared" si="11"/>
        <v>1.549093936674785E-2</v>
      </c>
      <c r="J95" s="6">
        <v>1812.04</v>
      </c>
      <c r="K95" s="6">
        <v>464.34523809523824</v>
      </c>
      <c r="L95" s="6">
        <f t="shared" si="12"/>
        <v>2276.385238095238</v>
      </c>
      <c r="M95" s="15">
        <f t="shared" si="13"/>
        <v>5.8361370031925087E-3</v>
      </c>
      <c r="N95" s="7">
        <f t="shared" si="14"/>
        <v>0.62325480301600711</v>
      </c>
      <c r="O95" s="4">
        <v>2021</v>
      </c>
    </row>
    <row r="96" spans="1:15" x14ac:dyDescent="0.25">
      <c r="A96" t="s">
        <v>35</v>
      </c>
      <c r="B96" s="4">
        <v>1</v>
      </c>
      <c r="C96" s="4">
        <v>18</v>
      </c>
      <c r="D96" s="5">
        <v>758973.29</v>
      </c>
      <c r="E96" s="6">
        <v>0</v>
      </c>
      <c r="F96" s="6">
        <v>3741.28</v>
      </c>
      <c r="G96" s="6">
        <v>4279.88</v>
      </c>
      <c r="H96" s="6">
        <f t="shared" si="10"/>
        <v>8021.16</v>
      </c>
      <c r="I96" s="15">
        <f t="shared" si="11"/>
        <v>1.0568435155339919E-2</v>
      </c>
      <c r="J96" s="6">
        <v>2107.1799999999998</v>
      </c>
      <c r="K96" s="6">
        <v>903.54</v>
      </c>
      <c r="L96" s="6">
        <f t="shared" si="12"/>
        <v>3010.72</v>
      </c>
      <c r="M96" s="15">
        <f t="shared" si="13"/>
        <v>3.9668326140963397E-3</v>
      </c>
      <c r="N96" s="7">
        <f t="shared" si="14"/>
        <v>0.62465279336155877</v>
      </c>
      <c r="O96" s="4">
        <v>2019</v>
      </c>
    </row>
    <row r="97" spans="1:15" x14ac:dyDescent="0.25">
      <c r="A97" t="s">
        <v>36</v>
      </c>
      <c r="B97" s="4">
        <v>1</v>
      </c>
      <c r="C97" s="4">
        <v>20</v>
      </c>
      <c r="D97" s="5">
        <v>732388.39</v>
      </c>
      <c r="E97" s="6">
        <v>8770.7999999999993</v>
      </c>
      <c r="F97" s="6">
        <v>1750</v>
      </c>
      <c r="G97" s="6">
        <v>1985.26</v>
      </c>
      <c r="H97" s="6">
        <f t="shared" si="10"/>
        <v>12506.06</v>
      </c>
      <c r="I97" s="15">
        <f t="shared" si="11"/>
        <v>1.7075721257678592E-2</v>
      </c>
      <c r="J97" s="6">
        <v>2085.91</v>
      </c>
      <c r="K97" s="6">
        <v>871.89</v>
      </c>
      <c r="L97" s="6">
        <f t="shared" si="12"/>
        <v>2957.7999999999997</v>
      </c>
      <c r="M97" s="15">
        <f t="shared" si="13"/>
        <v>4.0385675693193328E-3</v>
      </c>
      <c r="N97" s="7">
        <f t="shared" si="14"/>
        <v>0.76349065972816388</v>
      </c>
      <c r="O97" s="4">
        <v>2019</v>
      </c>
    </row>
    <row r="98" spans="1:15" x14ac:dyDescent="0.25">
      <c r="A98" t="s">
        <v>37</v>
      </c>
      <c r="B98" s="4">
        <v>1</v>
      </c>
      <c r="C98" s="4">
        <v>14</v>
      </c>
      <c r="D98" s="5">
        <v>395368.8</v>
      </c>
      <c r="E98" s="6">
        <v>0</v>
      </c>
      <c r="F98" s="6">
        <v>4744.4241599999987</v>
      </c>
      <c r="G98" s="6">
        <v>249.69925300000003</v>
      </c>
      <c r="H98" s="6">
        <f t="shared" ref="H98:H105" si="15">E98+F98+G98</f>
        <v>4994.1234129999984</v>
      </c>
      <c r="I98" s="15">
        <f t="shared" ref="I98:I105" si="16">H98/D98</f>
        <v>1.2631556695925422E-2</v>
      </c>
      <c r="J98" s="6">
        <v>1816.29504</v>
      </c>
      <c r="K98" s="6">
        <v>470.677142857143</v>
      </c>
      <c r="L98" s="6">
        <f t="shared" ref="L98:L105" si="17">J98+K98</f>
        <v>2286.9721828571428</v>
      </c>
      <c r="M98" s="15">
        <f t="shared" ref="M98:M105" si="18">L98/D98</f>
        <v>5.7844022665853824E-3</v>
      </c>
      <c r="N98" s="7">
        <f t="shared" ref="N98:N105" si="19">(H98-L98)/H98</f>
        <v>0.54206734721372341</v>
      </c>
      <c r="O98" s="4">
        <v>2021</v>
      </c>
    </row>
    <row r="99" spans="1:15" x14ac:dyDescent="0.25">
      <c r="A99" t="s">
        <v>37</v>
      </c>
      <c r="B99" s="4">
        <v>1</v>
      </c>
      <c r="C99" s="4">
        <v>10</v>
      </c>
      <c r="D99" s="5">
        <v>616853.06999999995</v>
      </c>
      <c r="E99" s="6">
        <v>0</v>
      </c>
      <c r="F99" s="6">
        <v>6117.34</v>
      </c>
      <c r="G99" s="6">
        <v>524.09</v>
      </c>
      <c r="H99" s="6">
        <f t="shared" si="15"/>
        <v>6641.43</v>
      </c>
      <c r="I99" s="15">
        <f t="shared" si="16"/>
        <v>1.0766631995525289E-2</v>
      </c>
      <c r="J99" s="6">
        <v>1993.48</v>
      </c>
      <c r="K99" s="6">
        <v>734.35</v>
      </c>
      <c r="L99" s="6">
        <f t="shared" si="17"/>
        <v>2727.83</v>
      </c>
      <c r="M99" s="15">
        <f t="shared" si="18"/>
        <v>4.422171393262256E-3</v>
      </c>
      <c r="N99" s="7">
        <f t="shared" si="19"/>
        <v>0.58927068417494433</v>
      </c>
      <c r="O99" s="4">
        <v>2019</v>
      </c>
    </row>
    <row r="100" spans="1:15" x14ac:dyDescent="0.25">
      <c r="A100" t="s">
        <v>17</v>
      </c>
      <c r="B100" s="4">
        <v>1</v>
      </c>
      <c r="C100" s="4">
        <v>91</v>
      </c>
      <c r="D100" s="5">
        <v>4950881</v>
      </c>
      <c r="E100" s="6">
        <v>2535.69</v>
      </c>
      <c r="F100" s="6">
        <v>2565</v>
      </c>
      <c r="G100" s="6">
        <v>24460.06</v>
      </c>
      <c r="H100" s="6">
        <f t="shared" si="15"/>
        <v>29560.75</v>
      </c>
      <c r="I100" s="15">
        <f t="shared" si="16"/>
        <v>5.9708060040223141E-3</v>
      </c>
      <c r="J100" s="6">
        <v>7290.7</v>
      </c>
      <c r="K100" s="6">
        <v>5893.91</v>
      </c>
      <c r="L100" s="6">
        <f t="shared" si="17"/>
        <v>13184.61</v>
      </c>
      <c r="M100" s="15">
        <f t="shared" si="18"/>
        <v>2.6630836006763243E-3</v>
      </c>
      <c r="N100" s="7">
        <f t="shared" si="19"/>
        <v>0.55398256133555468</v>
      </c>
      <c r="O100" s="4">
        <v>2020</v>
      </c>
    </row>
    <row r="101" spans="1:15" x14ac:dyDescent="0.25">
      <c r="A101" t="s">
        <v>18</v>
      </c>
      <c r="B101" s="4">
        <v>1</v>
      </c>
      <c r="C101" s="4">
        <v>52</v>
      </c>
      <c r="D101" s="5">
        <v>812310.95</v>
      </c>
      <c r="E101" s="6">
        <v>5007.7700000000004</v>
      </c>
      <c r="F101" s="6">
        <v>0</v>
      </c>
      <c r="G101" s="6">
        <v>3376.83</v>
      </c>
      <c r="H101" s="6">
        <f t="shared" si="15"/>
        <v>8384.6</v>
      </c>
      <c r="I101" s="15">
        <f t="shared" si="16"/>
        <v>1.0321909362418421E-2</v>
      </c>
      <c r="J101" s="6">
        <v>2809.85</v>
      </c>
      <c r="K101" s="6">
        <v>967.04</v>
      </c>
      <c r="L101" s="6">
        <f t="shared" si="17"/>
        <v>3776.89</v>
      </c>
      <c r="M101" s="15">
        <f t="shared" si="18"/>
        <v>4.6495618457439237E-3</v>
      </c>
      <c r="N101" s="7">
        <f t="shared" si="19"/>
        <v>0.54954440283376671</v>
      </c>
      <c r="O101" s="4">
        <v>2020</v>
      </c>
    </row>
    <row r="102" spans="1:15" x14ac:dyDescent="0.25">
      <c r="A102" t="s">
        <v>38</v>
      </c>
      <c r="B102" s="4">
        <v>1</v>
      </c>
      <c r="C102" s="4">
        <v>21</v>
      </c>
      <c r="D102" s="5">
        <v>684689.89</v>
      </c>
      <c r="E102" s="6">
        <v>0</v>
      </c>
      <c r="F102" s="6">
        <v>2476.58</v>
      </c>
      <c r="G102" s="6">
        <v>536.49</v>
      </c>
      <c r="H102" s="6">
        <f t="shared" si="15"/>
        <v>3013.0699999999997</v>
      </c>
      <c r="I102" s="15">
        <f t="shared" si="16"/>
        <v>4.4006345704914671E-3</v>
      </c>
      <c r="J102" s="6">
        <v>2047.75</v>
      </c>
      <c r="K102" s="6">
        <v>536.49</v>
      </c>
      <c r="L102" s="6">
        <f t="shared" si="17"/>
        <v>2584.2399999999998</v>
      </c>
      <c r="M102" s="15">
        <f t="shared" si="18"/>
        <v>3.7743218320340612E-3</v>
      </c>
      <c r="N102" s="7">
        <f t="shared" si="19"/>
        <v>0.14232327825108609</v>
      </c>
      <c r="O102" s="4">
        <v>2020</v>
      </c>
    </row>
    <row r="103" spans="1:15" x14ac:dyDescent="0.25">
      <c r="A103" t="s">
        <v>39</v>
      </c>
      <c r="B103" s="4">
        <v>1</v>
      </c>
      <c r="C103" s="4">
        <v>3</v>
      </c>
      <c r="D103" s="5">
        <v>120702.32</v>
      </c>
      <c r="E103" s="6">
        <v>0</v>
      </c>
      <c r="F103" s="6">
        <v>3475</v>
      </c>
      <c r="G103" s="6">
        <v>84.28</v>
      </c>
      <c r="H103" s="6">
        <f t="shared" si="15"/>
        <v>3559.28</v>
      </c>
      <c r="I103" s="15">
        <f t="shared" si="16"/>
        <v>2.9488082747705265E-2</v>
      </c>
      <c r="J103" s="6">
        <v>1596.56</v>
      </c>
      <c r="K103" s="6">
        <v>143.69</v>
      </c>
      <c r="L103" s="6">
        <f t="shared" si="17"/>
        <v>1740.25</v>
      </c>
      <c r="M103" s="15">
        <f t="shared" si="18"/>
        <v>1.4417701333329798E-2</v>
      </c>
      <c r="N103" s="7">
        <f t="shared" si="19"/>
        <v>0.51106684497988364</v>
      </c>
      <c r="O103" s="4">
        <v>2019</v>
      </c>
    </row>
    <row r="104" spans="1:15" x14ac:dyDescent="0.25">
      <c r="A104" t="s">
        <v>39</v>
      </c>
      <c r="B104" s="4">
        <v>1</v>
      </c>
      <c r="C104" s="4">
        <v>20</v>
      </c>
      <c r="D104" s="5">
        <v>171362.9</v>
      </c>
      <c r="E104" s="6">
        <v>0</v>
      </c>
      <c r="F104" s="6">
        <v>4200</v>
      </c>
      <c r="G104" s="6">
        <v>153.29</v>
      </c>
      <c r="H104" s="6">
        <f t="shared" si="15"/>
        <v>4353.29</v>
      </c>
      <c r="I104" s="15">
        <f t="shared" si="16"/>
        <v>2.5403923486355565E-2</v>
      </c>
      <c r="J104" s="6">
        <v>1637.09</v>
      </c>
      <c r="K104" s="6">
        <v>153.29</v>
      </c>
      <c r="L104" s="6">
        <f t="shared" si="17"/>
        <v>1790.3799999999999</v>
      </c>
      <c r="M104" s="15">
        <f t="shared" si="18"/>
        <v>1.0447885744230518E-2</v>
      </c>
      <c r="N104" s="7">
        <f t="shared" si="19"/>
        <v>0.58872944370809199</v>
      </c>
      <c r="O104" s="4">
        <v>2020</v>
      </c>
    </row>
    <row r="105" spans="1:15" x14ac:dyDescent="0.25">
      <c r="A105" t="s">
        <v>46</v>
      </c>
      <c r="B105" s="4">
        <v>1</v>
      </c>
      <c r="C105" s="4">
        <v>17</v>
      </c>
      <c r="D105" s="5">
        <v>2096928.75</v>
      </c>
      <c r="E105" s="6">
        <v>21577.8</v>
      </c>
      <c r="F105" s="6">
        <v>800</v>
      </c>
      <c r="G105" s="6">
        <v>7357.2</v>
      </c>
      <c r="H105" s="6">
        <f t="shared" si="15"/>
        <v>29735</v>
      </c>
      <c r="I105" s="15">
        <f t="shared" si="16"/>
        <v>1.4180262443347205E-2</v>
      </c>
      <c r="J105" s="6">
        <v>3177.54</v>
      </c>
      <c r="K105" s="6">
        <v>2496.34</v>
      </c>
      <c r="L105" s="6">
        <f t="shared" si="17"/>
        <v>5673.88</v>
      </c>
      <c r="M105" s="15">
        <f t="shared" si="18"/>
        <v>2.7058048586533997E-3</v>
      </c>
      <c r="N105" s="7">
        <f t="shared" si="19"/>
        <v>0.80918513536236758</v>
      </c>
      <c r="O105" s="4">
        <v>2020</v>
      </c>
    </row>
    <row r="106" spans="1:15" x14ac:dyDescent="0.25">
      <c r="D106" s="6">
        <f>SUM(D2:D105)</f>
        <v>125555763.51000001</v>
      </c>
      <c r="E106" s="6">
        <f t="shared" ref="E106:L106" si="20">SUM(E2:E105)</f>
        <v>651550.80527699995</v>
      </c>
      <c r="F106" s="6">
        <f t="shared" si="20"/>
        <v>345770.69039272005</v>
      </c>
      <c r="G106" s="6">
        <f t="shared" si="20"/>
        <v>480477.31041599996</v>
      </c>
      <c r="H106" s="6">
        <f t="shared" si="20"/>
        <v>1477798.8060857202</v>
      </c>
      <c r="I106" s="6"/>
      <c r="J106" s="6">
        <f t="shared" si="20"/>
        <v>270624.51912000007</v>
      </c>
      <c r="K106" s="6">
        <f t="shared" si="20"/>
        <v>147173.17818495241</v>
      </c>
      <c r="L106" s="6">
        <f t="shared" si="20"/>
        <v>417797.69730495225</v>
      </c>
    </row>
  </sheetData>
  <sortState xmlns:xlrd2="http://schemas.microsoft.com/office/spreadsheetml/2017/richdata2" ref="A2:O105">
    <sortCondition ref="A2:A105"/>
    <sortCondition ref="O2:O10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16F5F-FEA0-4C43-ACD8-F5C6EED59EA8}">
  <dimension ref="A1:AI139"/>
  <sheetViews>
    <sheetView topLeftCell="L1" workbookViewId="0">
      <pane ySplit="1" topLeftCell="A56" activePane="bottomLeft" state="frozen"/>
      <selection pane="bottomLeft" activeCell="P11" sqref="P11"/>
    </sheetView>
  </sheetViews>
  <sheetFormatPr defaultRowHeight="15" x14ac:dyDescent="0.25"/>
  <cols>
    <col min="1" max="1" width="17.7109375" bestFit="1" customWidth="1"/>
    <col min="2" max="2" width="6.28515625" style="35" bestFit="1" customWidth="1"/>
    <col min="3" max="3" width="11.42578125" style="35" bestFit="1" customWidth="1"/>
    <col min="4" max="4" width="11.42578125" style="26" bestFit="1" customWidth="1"/>
    <col min="5" max="5" width="14.85546875" style="40" bestFit="1" customWidth="1"/>
    <col min="6" max="6" width="12.7109375" style="18" bestFit="1" customWidth="1"/>
    <col min="7" max="7" width="20.42578125" style="6" bestFit="1" customWidth="1"/>
    <col min="8" max="8" width="18.7109375" style="6" bestFit="1" customWidth="1"/>
    <col min="9" max="9" width="15.85546875" style="6" bestFit="1" customWidth="1"/>
    <col min="10" max="10" width="12.7109375" style="6" bestFit="1" customWidth="1"/>
    <col min="11" max="11" width="9.85546875" style="15" bestFit="1" customWidth="1"/>
    <col min="12" max="12" width="10.5703125" style="20" bestFit="1" customWidth="1"/>
    <col min="13" max="13" width="9.85546875" style="39" bestFit="1" customWidth="1"/>
    <col min="14" max="14" width="10.5703125" style="6" bestFit="1" customWidth="1"/>
    <col min="15" max="15" width="10.5703125" style="18" bestFit="1" customWidth="1"/>
    <col min="16" max="16" width="10.5703125" style="40" bestFit="1" customWidth="1"/>
    <col min="17" max="17" width="12" style="15" customWidth="1"/>
    <col min="18" max="18" width="12.42578125" style="20" customWidth="1"/>
    <col min="19" max="19" width="11.7109375" style="39" customWidth="1"/>
    <col min="20" max="20" width="8.140625" style="20" bestFit="1" customWidth="1"/>
    <col min="21" max="21" width="7.140625" style="39" bestFit="1" customWidth="1"/>
    <col min="22" max="22" width="13.140625" style="40" bestFit="1" customWidth="1"/>
    <col min="23" max="23" width="18.42578125" style="40" bestFit="1" customWidth="1"/>
    <col min="24" max="24" width="14.140625" style="40" bestFit="1" customWidth="1"/>
    <col min="25" max="25" width="9.85546875" style="39" bestFit="1" customWidth="1"/>
    <col min="26" max="26" width="10.5703125" style="78" customWidth="1"/>
    <col min="27" max="27" width="9.85546875" style="39" bestFit="1" customWidth="1"/>
    <col min="28" max="28" width="10.5703125" style="40" bestFit="1" customWidth="1"/>
    <col min="29" max="29" width="10.5703125" style="22" customWidth="1"/>
    <col min="30" max="30" width="10.5703125" style="40" customWidth="1"/>
    <col min="31" max="31" width="11.42578125" style="39" customWidth="1"/>
    <col min="32" max="32" width="12.28515625" style="78" customWidth="1"/>
    <col min="33" max="33" width="11.140625" style="39" bestFit="1" customWidth="1"/>
    <col min="34" max="34" width="8.28515625" style="83" bestFit="1" customWidth="1"/>
    <col min="35" max="35" width="5" bestFit="1" customWidth="1"/>
    <col min="36" max="36" width="0" hidden="1" customWidth="1"/>
  </cols>
  <sheetData>
    <row r="1" spans="1:35" s="13" customFormat="1" ht="60" x14ac:dyDescent="0.25">
      <c r="A1" s="11" t="s">
        <v>0</v>
      </c>
      <c r="B1" s="34" t="s">
        <v>40</v>
      </c>
      <c r="C1" s="34" t="s">
        <v>57</v>
      </c>
      <c r="D1" s="25" t="s">
        <v>58</v>
      </c>
      <c r="E1" s="41" t="s">
        <v>2</v>
      </c>
      <c r="F1" s="17" t="s">
        <v>58</v>
      </c>
      <c r="G1" s="12" t="s">
        <v>3</v>
      </c>
      <c r="H1" s="12" t="s">
        <v>4</v>
      </c>
      <c r="I1" s="12" t="s">
        <v>5</v>
      </c>
      <c r="J1" s="12" t="s">
        <v>42</v>
      </c>
      <c r="K1" s="14" t="s">
        <v>41</v>
      </c>
      <c r="L1" s="19" t="s">
        <v>45</v>
      </c>
      <c r="M1" s="38" t="s">
        <v>52</v>
      </c>
      <c r="N1" s="12" t="s">
        <v>43</v>
      </c>
      <c r="O1" s="17" t="s">
        <v>44</v>
      </c>
      <c r="P1" s="38" t="s">
        <v>53</v>
      </c>
      <c r="Q1" s="14" t="s">
        <v>59</v>
      </c>
      <c r="R1" s="19" t="s">
        <v>60</v>
      </c>
      <c r="S1" s="38" t="s">
        <v>61</v>
      </c>
      <c r="T1" s="19" t="s">
        <v>47</v>
      </c>
      <c r="U1" s="38"/>
      <c r="V1" s="41" t="s">
        <v>6</v>
      </c>
      <c r="W1" s="41" t="s">
        <v>7</v>
      </c>
      <c r="X1" s="41" t="s">
        <v>8</v>
      </c>
      <c r="Y1" s="38" t="s">
        <v>41</v>
      </c>
      <c r="Z1" s="77" t="s">
        <v>45</v>
      </c>
      <c r="AA1" s="38" t="s">
        <v>52</v>
      </c>
      <c r="AB1" s="41" t="s">
        <v>43</v>
      </c>
      <c r="AC1" s="21" t="s">
        <v>44</v>
      </c>
      <c r="AD1" s="38" t="s">
        <v>53</v>
      </c>
      <c r="AE1" s="38" t="s">
        <v>59</v>
      </c>
      <c r="AF1" s="77" t="s">
        <v>60</v>
      </c>
      <c r="AG1" s="38" t="s">
        <v>61</v>
      </c>
      <c r="AH1" s="80" t="s">
        <v>9</v>
      </c>
    </row>
    <row r="2" spans="1:35" x14ac:dyDescent="0.25">
      <c r="A2" t="s">
        <v>10</v>
      </c>
      <c r="B2" s="35">
        <v>1</v>
      </c>
      <c r="C2" s="35">
        <v>9</v>
      </c>
      <c r="E2" s="42">
        <v>15134.38</v>
      </c>
      <c r="G2" s="6">
        <v>113.51</v>
      </c>
      <c r="H2" s="6">
        <v>3160.8</v>
      </c>
      <c r="I2" s="6">
        <v>71.430000000000007</v>
      </c>
      <c r="J2" s="6">
        <f t="shared" ref="J2:J14" si="0">G2+H2+I2</f>
        <v>3345.7400000000002</v>
      </c>
      <c r="K2" s="15">
        <f t="shared" ref="K2:K14" si="1">(G2+H2+I2)/E2</f>
        <v>0.22106885118518238</v>
      </c>
      <c r="L2" s="20">
        <f t="shared" ref="L2:L14" si="2">(E2/E$15)*K2</f>
        <v>4.4128605100680565E-4</v>
      </c>
      <c r="N2" s="6">
        <f t="shared" ref="N2:N14" si="3">(G2+H2)/C2</f>
        <v>363.81222222222226</v>
      </c>
      <c r="O2" s="18">
        <f t="shared" ref="O2:O14" si="4">$N2*($C2/$C$15)</f>
        <v>10.914366666666668</v>
      </c>
      <c r="Q2" s="15">
        <f t="shared" ref="Q2:Q14" si="5">I2/E2</f>
        <v>4.7197176230542653E-3</v>
      </c>
      <c r="R2" s="20">
        <f t="shared" ref="R2:R14" si="6">(E2/E$15)*Q2</f>
        <v>9.4212528837913661E-6</v>
      </c>
      <c r="T2" s="20">
        <f t="shared" ref="T2:T14" si="7">G2/(G2+H2)</f>
        <v>3.466684583927606E-2</v>
      </c>
      <c r="V2" s="40">
        <v>1512.11</v>
      </c>
      <c r="W2" s="40">
        <v>18.02</v>
      </c>
      <c r="X2" s="40">
        <f t="shared" ref="X2:X14" si="8">V2+W2</f>
        <v>1530.1299999999999</v>
      </c>
      <c r="Y2" s="39">
        <f t="shared" ref="Y2:Y14" si="9">X2/E2</f>
        <v>0.10110291931351004</v>
      </c>
      <c r="Z2" s="78">
        <f t="shared" ref="Z2:Z14" si="10">(E2/E$15)*Y2</f>
        <v>2.0181634712411706E-4</v>
      </c>
      <c r="AB2" s="40">
        <f t="shared" ref="AB2:AB14" si="11">V2/C2</f>
        <v>168.01222222222222</v>
      </c>
      <c r="AC2" s="22">
        <f t="shared" ref="AC2:AC14" si="12">$AB2*($C2/$C$15)</f>
        <v>5.0403666666666664</v>
      </c>
      <c r="AE2" s="39">
        <f t="shared" ref="AE2:AE14" si="13">W2/E2</f>
        <v>1.1906665486131577E-3</v>
      </c>
      <c r="AF2" s="78">
        <f t="shared" ref="AF2:AF14" si="14">(E2/E$15)*AE2</f>
        <v>2.3767461426000338E-6</v>
      </c>
      <c r="AH2" s="81">
        <f t="shared" ref="AH2:AH14" si="15">(J2-X2)/J2</f>
        <v>0.54266320754153052</v>
      </c>
      <c r="AI2">
        <v>2019</v>
      </c>
    </row>
    <row r="3" spans="1:35" x14ac:dyDescent="0.25">
      <c r="A3" t="s">
        <v>10</v>
      </c>
      <c r="B3" s="35">
        <v>1</v>
      </c>
      <c r="C3" s="35">
        <v>4</v>
      </c>
      <c r="E3" s="42">
        <v>41543.07</v>
      </c>
      <c r="G3" s="6">
        <v>311.57</v>
      </c>
      <c r="H3" s="6">
        <v>2944.8</v>
      </c>
      <c r="I3" s="6">
        <v>201.08</v>
      </c>
      <c r="J3" s="6">
        <f t="shared" si="0"/>
        <v>3457.4500000000003</v>
      </c>
      <c r="K3" s="15">
        <f t="shared" si="1"/>
        <v>8.3225673981244044E-2</v>
      </c>
      <c r="L3" s="20">
        <f t="shared" si="2"/>
        <v>4.560200305622911E-4</v>
      </c>
      <c r="N3" s="6">
        <f t="shared" si="3"/>
        <v>814.09250000000009</v>
      </c>
      <c r="O3" s="18">
        <f t="shared" si="4"/>
        <v>10.854566666666669</v>
      </c>
      <c r="Q3" s="15">
        <f t="shared" si="5"/>
        <v>4.8402778128819081E-3</v>
      </c>
      <c r="R3" s="20">
        <f t="shared" si="6"/>
        <v>2.6521426989678951E-5</v>
      </c>
      <c r="T3" s="20">
        <f t="shared" si="7"/>
        <v>9.5680159195668787E-2</v>
      </c>
      <c r="V3" s="40">
        <v>1533.23</v>
      </c>
      <c r="W3" s="40">
        <v>49.46</v>
      </c>
      <c r="X3" s="40">
        <f t="shared" si="8"/>
        <v>1582.69</v>
      </c>
      <c r="Y3" s="39">
        <f t="shared" si="9"/>
        <v>3.8097569582604275E-2</v>
      </c>
      <c r="Z3" s="78">
        <f t="shared" si="10"/>
        <v>2.0874874319820461E-4</v>
      </c>
      <c r="AB3" s="40">
        <f t="shared" si="11"/>
        <v>383.3075</v>
      </c>
      <c r="AC3" s="22">
        <f t="shared" si="12"/>
        <v>5.1107666666666667</v>
      </c>
      <c r="AE3" s="39">
        <f t="shared" si="13"/>
        <v>1.1905716163971513E-3</v>
      </c>
      <c r="AF3" s="78">
        <f t="shared" si="14"/>
        <v>6.5235218764149644E-6</v>
      </c>
      <c r="AH3" s="81">
        <f t="shared" si="15"/>
        <v>0.54223777639589876</v>
      </c>
      <c r="AI3">
        <v>2019</v>
      </c>
    </row>
    <row r="4" spans="1:35" x14ac:dyDescent="0.25">
      <c r="A4" t="s">
        <v>10</v>
      </c>
      <c r="B4" s="35">
        <v>1</v>
      </c>
      <c r="C4" s="35">
        <v>3</v>
      </c>
      <c r="E4" s="42">
        <v>47411.33</v>
      </c>
      <c r="G4" s="6">
        <v>0</v>
      </c>
      <c r="H4" s="6">
        <v>2381.88</v>
      </c>
      <c r="I4" s="6">
        <v>591.42999999999995</v>
      </c>
      <c r="J4" s="6">
        <f t="shared" si="0"/>
        <v>2973.31</v>
      </c>
      <c r="K4" s="15">
        <f t="shared" si="1"/>
        <v>6.2713068796002983E-2</v>
      </c>
      <c r="L4" s="20">
        <f t="shared" si="2"/>
        <v>3.9216443247803024E-4</v>
      </c>
      <c r="N4" s="6">
        <f t="shared" si="3"/>
        <v>793.96</v>
      </c>
      <c r="O4" s="18">
        <f t="shared" si="4"/>
        <v>7.9396000000000004</v>
      </c>
      <c r="Q4" s="15">
        <f t="shared" si="5"/>
        <v>1.2474444399682521E-2</v>
      </c>
      <c r="R4" s="20">
        <f t="shared" si="6"/>
        <v>7.8006602170806747E-5</v>
      </c>
      <c r="T4" s="20">
        <f t="shared" si="7"/>
        <v>0</v>
      </c>
      <c r="V4" s="40">
        <v>1537.93</v>
      </c>
      <c r="W4" s="40">
        <v>56.44</v>
      </c>
      <c r="X4" s="40">
        <f t="shared" si="8"/>
        <v>1594.3700000000001</v>
      </c>
      <c r="Y4" s="39">
        <f t="shared" si="9"/>
        <v>3.3628459695182564E-2</v>
      </c>
      <c r="Z4" s="78">
        <f t="shared" si="10"/>
        <v>2.1028927565911295E-4</v>
      </c>
      <c r="AB4" s="40">
        <f t="shared" si="11"/>
        <v>512.64333333333332</v>
      </c>
      <c r="AC4" s="22">
        <f t="shared" si="12"/>
        <v>5.126433333333333</v>
      </c>
      <c r="AE4" s="39">
        <f t="shared" si="13"/>
        <v>1.1904327509901114E-3</v>
      </c>
      <c r="AF4" s="78">
        <f t="shared" si="14"/>
        <v>7.4441482956906706E-6</v>
      </c>
      <c r="AH4" s="81">
        <f t="shared" si="15"/>
        <v>0.46377269776780755</v>
      </c>
      <c r="AI4">
        <v>2019</v>
      </c>
    </row>
    <row r="5" spans="1:35" x14ac:dyDescent="0.25">
      <c r="A5" t="s">
        <v>10</v>
      </c>
      <c r="B5" s="35">
        <v>1</v>
      </c>
      <c r="C5" s="35">
        <v>13</v>
      </c>
      <c r="E5" s="42">
        <v>164933.39000000001</v>
      </c>
      <c r="G5" s="6">
        <v>818.09</v>
      </c>
      <c r="H5" s="6">
        <v>2613.6</v>
      </c>
      <c r="I5" s="6">
        <v>1100.06</v>
      </c>
      <c r="J5" s="6">
        <f t="shared" si="0"/>
        <v>4531.75</v>
      </c>
      <c r="K5" s="15">
        <f t="shared" si="1"/>
        <v>2.7476243591428029E-2</v>
      </c>
      <c r="L5" s="20">
        <f t="shared" si="2"/>
        <v>5.9771472429121539E-4</v>
      </c>
      <c r="N5" s="6">
        <f t="shared" si="3"/>
        <v>263.97615384615386</v>
      </c>
      <c r="O5" s="18">
        <f t="shared" si="4"/>
        <v>11.438966666666667</v>
      </c>
      <c r="Q5" s="15">
        <f t="shared" si="5"/>
        <v>6.6697228499335388E-3</v>
      </c>
      <c r="R5" s="20">
        <f t="shared" si="6"/>
        <v>1.4509230641668105E-4</v>
      </c>
      <c r="T5" s="20">
        <f t="shared" si="7"/>
        <v>0.23839274526545232</v>
      </c>
      <c r="V5" s="40">
        <v>1631.95</v>
      </c>
      <c r="W5" s="40">
        <v>196.35</v>
      </c>
      <c r="X5" s="40">
        <f t="shared" si="8"/>
        <v>1828.3</v>
      </c>
      <c r="Y5" s="39">
        <f t="shared" si="9"/>
        <v>1.1085081074244578E-2</v>
      </c>
      <c r="Z5" s="78">
        <f t="shared" si="10"/>
        <v>2.4114345019509662E-4</v>
      </c>
      <c r="AB5" s="40">
        <f t="shared" si="11"/>
        <v>125.53461538461539</v>
      </c>
      <c r="AC5" s="22">
        <f t="shared" si="12"/>
        <v>5.4398333333333335</v>
      </c>
      <c r="AE5" s="39">
        <f t="shared" si="13"/>
        <v>1.1904805934080417E-3</v>
      </c>
      <c r="AF5" s="78">
        <f t="shared" si="14"/>
        <v>2.5897564100972059E-5</v>
      </c>
      <c r="AH5" s="81">
        <f t="shared" si="15"/>
        <v>0.59655762122800238</v>
      </c>
      <c r="AI5">
        <v>2019</v>
      </c>
    </row>
    <row r="6" spans="1:35" x14ac:dyDescent="0.25">
      <c r="A6" t="s">
        <v>10</v>
      </c>
      <c r="B6" s="35">
        <v>1</v>
      </c>
      <c r="C6" s="35">
        <v>38</v>
      </c>
      <c r="E6" s="42">
        <v>208615.33</v>
      </c>
      <c r="G6" s="6">
        <v>0</v>
      </c>
      <c r="H6" s="6">
        <v>10440</v>
      </c>
      <c r="I6" s="6">
        <v>312.25</v>
      </c>
      <c r="J6" s="6">
        <f t="shared" si="0"/>
        <v>10752.25</v>
      </c>
      <c r="K6" s="15">
        <f t="shared" si="1"/>
        <v>5.1541034879843205E-2</v>
      </c>
      <c r="L6" s="20">
        <f t="shared" si="2"/>
        <v>1.4181669651371369E-3</v>
      </c>
      <c r="N6" s="6">
        <f t="shared" si="3"/>
        <v>274.73684210526318</v>
      </c>
      <c r="O6" s="18">
        <f t="shared" si="4"/>
        <v>34.800000000000004</v>
      </c>
      <c r="Q6" s="15">
        <f t="shared" si="5"/>
        <v>1.4967739906746069E-3</v>
      </c>
      <c r="R6" s="20">
        <f t="shared" si="6"/>
        <v>4.1184183297827997E-5</v>
      </c>
      <c r="T6" s="20">
        <f t="shared" si="7"/>
        <v>0</v>
      </c>
      <c r="V6" s="40">
        <v>1906.89</v>
      </c>
      <c r="W6" s="40">
        <v>248.35</v>
      </c>
      <c r="X6" s="40">
        <f t="shared" si="8"/>
        <v>2155.2400000000002</v>
      </c>
      <c r="Y6" s="39">
        <f t="shared" si="9"/>
        <v>1.0331167896434075E-2</v>
      </c>
      <c r="Z6" s="78">
        <f t="shared" si="10"/>
        <v>2.8426516961028281E-4</v>
      </c>
      <c r="AB6" s="40">
        <f t="shared" si="11"/>
        <v>50.181315789473686</v>
      </c>
      <c r="AC6" s="22">
        <f t="shared" si="12"/>
        <v>6.3563000000000009</v>
      </c>
      <c r="AE6" s="39">
        <f t="shared" si="13"/>
        <v>1.1904686007495231E-3</v>
      </c>
      <c r="AF6" s="78">
        <f t="shared" si="14"/>
        <v>3.2756099029673597E-5</v>
      </c>
      <c r="AH6" s="81">
        <f t="shared" si="15"/>
        <v>0.79955451184635773</v>
      </c>
      <c r="AI6">
        <v>2019</v>
      </c>
    </row>
    <row r="7" spans="1:35" x14ac:dyDescent="0.25">
      <c r="A7" t="s">
        <v>10</v>
      </c>
      <c r="B7" s="35">
        <v>1</v>
      </c>
      <c r="C7" s="35">
        <v>35</v>
      </c>
      <c r="E7" s="42">
        <v>308611.67</v>
      </c>
      <c r="G7" s="6">
        <v>1651.51</v>
      </c>
      <c r="H7" s="6">
        <v>3696</v>
      </c>
      <c r="I7" s="6">
        <v>1556.38</v>
      </c>
      <c r="J7" s="6">
        <f t="shared" si="0"/>
        <v>6903.89</v>
      </c>
      <c r="K7" s="15">
        <f t="shared" si="1"/>
        <v>2.2370800170972149E-2</v>
      </c>
      <c r="L7" s="20">
        <f t="shared" si="2"/>
        <v>9.1058789824833208E-4</v>
      </c>
      <c r="N7" s="6">
        <f t="shared" si="3"/>
        <v>152.786</v>
      </c>
      <c r="O7" s="18">
        <f t="shared" si="4"/>
        <v>17.825033333333334</v>
      </c>
      <c r="Q7" s="15">
        <f t="shared" si="5"/>
        <v>5.0431663844727592E-3</v>
      </c>
      <c r="R7" s="20">
        <f t="shared" si="6"/>
        <v>2.0527858831408658E-4</v>
      </c>
      <c r="T7" s="20">
        <f t="shared" si="7"/>
        <v>0.30883719712539104</v>
      </c>
      <c r="V7" s="40">
        <v>1896.89</v>
      </c>
      <c r="W7" s="40">
        <v>367.39</v>
      </c>
      <c r="X7" s="40">
        <f t="shared" si="8"/>
        <v>2264.2800000000002</v>
      </c>
      <c r="Y7" s="39">
        <f t="shared" si="9"/>
        <v>7.3369876129441257E-3</v>
      </c>
      <c r="Z7" s="78">
        <f t="shared" si="10"/>
        <v>2.9864698977616003E-4</v>
      </c>
      <c r="AB7" s="40">
        <f t="shared" si="11"/>
        <v>54.196857142857148</v>
      </c>
      <c r="AC7" s="22">
        <f t="shared" si="12"/>
        <v>6.3229666666666677</v>
      </c>
      <c r="AE7" s="39">
        <f t="shared" si="13"/>
        <v>1.1904604903631804E-3</v>
      </c>
      <c r="AF7" s="78">
        <f t="shared" si="14"/>
        <v>4.8456868220301119E-5</v>
      </c>
      <c r="AH7" s="81">
        <f t="shared" si="15"/>
        <v>0.67202837820417194</v>
      </c>
      <c r="AI7">
        <v>2019</v>
      </c>
    </row>
    <row r="8" spans="1:35" x14ac:dyDescent="0.25">
      <c r="A8" t="s">
        <v>10</v>
      </c>
      <c r="B8" s="35">
        <v>1</v>
      </c>
      <c r="C8" s="35">
        <v>14</v>
      </c>
      <c r="E8" s="42">
        <v>402203.39</v>
      </c>
      <c r="G8" s="6">
        <v>0</v>
      </c>
      <c r="H8" s="6">
        <v>4380.32</v>
      </c>
      <c r="I8" s="6">
        <v>1120.31</v>
      </c>
      <c r="J8" s="6">
        <f t="shared" si="0"/>
        <v>5500.6299999999992</v>
      </c>
      <c r="K8" s="15">
        <f t="shared" si="1"/>
        <v>1.3676239775104827E-2</v>
      </c>
      <c r="L8" s="20">
        <f t="shared" si="2"/>
        <v>7.25505057401222E-4</v>
      </c>
      <c r="N8" s="6">
        <f t="shared" si="3"/>
        <v>312.88</v>
      </c>
      <c r="O8" s="18">
        <f t="shared" si="4"/>
        <v>14.601066666666668</v>
      </c>
      <c r="Q8" s="15">
        <f t="shared" si="5"/>
        <v>2.7854315201072768E-3</v>
      </c>
      <c r="R8" s="20">
        <f t="shared" si="6"/>
        <v>1.477631781918004E-4</v>
      </c>
      <c r="T8" s="20">
        <f t="shared" si="7"/>
        <v>0</v>
      </c>
      <c r="V8" s="40">
        <v>1821.76</v>
      </c>
      <c r="W8" s="40">
        <v>478.81</v>
      </c>
      <c r="X8" s="40">
        <f t="shared" si="8"/>
        <v>2300.5700000000002</v>
      </c>
      <c r="Y8" s="39">
        <f t="shared" si="9"/>
        <v>5.719916980311877E-3</v>
      </c>
      <c r="Z8" s="78">
        <f t="shared" si="10"/>
        <v>3.0343345578697889E-4</v>
      </c>
      <c r="AB8" s="40">
        <f t="shared" si="11"/>
        <v>130.12571428571428</v>
      </c>
      <c r="AC8" s="22">
        <f t="shared" si="12"/>
        <v>6.0725333333333333</v>
      </c>
      <c r="AE8" s="39">
        <f t="shared" si="13"/>
        <v>1.1904673404169964E-3</v>
      </c>
      <c r="AF8" s="78">
        <f t="shared" si="14"/>
        <v>6.3152598254068919E-5</v>
      </c>
      <c r="AH8" s="81">
        <f t="shared" si="15"/>
        <v>0.58176245266451287</v>
      </c>
      <c r="AI8">
        <v>2019</v>
      </c>
    </row>
    <row r="9" spans="1:35" x14ac:dyDescent="0.25">
      <c r="A9" t="s">
        <v>10</v>
      </c>
      <c r="B9" s="35">
        <v>1</v>
      </c>
      <c r="C9" s="35">
        <v>4</v>
      </c>
      <c r="E9" s="42">
        <v>935221.13</v>
      </c>
      <c r="G9" s="6">
        <v>0</v>
      </c>
      <c r="H9" s="6">
        <v>2937.6</v>
      </c>
      <c r="I9" s="6">
        <v>1506.43</v>
      </c>
      <c r="J9" s="6">
        <f t="shared" si="0"/>
        <v>4444.03</v>
      </c>
      <c r="K9" s="15">
        <f t="shared" si="1"/>
        <v>4.7518494369347703E-3</v>
      </c>
      <c r="L9" s="20">
        <f t="shared" si="2"/>
        <v>5.8614490344610572E-4</v>
      </c>
      <c r="N9" s="6">
        <f t="shared" si="3"/>
        <v>734.4</v>
      </c>
      <c r="O9" s="18">
        <f t="shared" si="4"/>
        <v>9.7919999999999998</v>
      </c>
      <c r="Q9" s="15">
        <f t="shared" si="5"/>
        <v>1.6107741278257902E-3</v>
      </c>
      <c r="R9" s="20">
        <f t="shared" si="6"/>
        <v>1.9869043793545885E-4</v>
      </c>
      <c r="T9" s="20">
        <f t="shared" si="7"/>
        <v>0</v>
      </c>
      <c r="V9" s="40">
        <v>2248.1799999999998</v>
      </c>
      <c r="W9" s="40">
        <v>1113.3599999999999</v>
      </c>
      <c r="X9" s="40">
        <f t="shared" si="8"/>
        <v>3361.54</v>
      </c>
      <c r="Y9" s="39">
        <f t="shared" si="9"/>
        <v>3.5943798660750962E-3</v>
      </c>
      <c r="Z9" s="78">
        <f t="shared" si="10"/>
        <v>4.4336999046591105E-4</v>
      </c>
      <c r="AB9" s="40">
        <f t="shared" si="11"/>
        <v>562.04499999999996</v>
      </c>
      <c r="AC9" s="22">
        <f t="shared" si="12"/>
        <v>7.4939333333333336</v>
      </c>
      <c r="AE9" s="39">
        <f t="shared" si="13"/>
        <v>1.1904778071042941E-3</v>
      </c>
      <c r="AF9" s="78">
        <f t="shared" si="14"/>
        <v>1.4684650861959895E-4</v>
      </c>
      <c r="AH9" s="81">
        <f t="shared" si="15"/>
        <v>0.24358296411140334</v>
      </c>
      <c r="AI9">
        <v>2019</v>
      </c>
    </row>
    <row r="10" spans="1:35" x14ac:dyDescent="0.25">
      <c r="A10" t="s">
        <v>10</v>
      </c>
      <c r="B10" s="35">
        <v>1</v>
      </c>
      <c r="C10" s="35">
        <v>14</v>
      </c>
      <c r="E10" s="42">
        <v>1629071.77</v>
      </c>
      <c r="G10" s="6">
        <v>8431.8799999999992</v>
      </c>
      <c r="H10" s="6">
        <v>2522.64</v>
      </c>
      <c r="I10" s="6">
        <v>9458.08</v>
      </c>
      <c r="J10" s="6">
        <f t="shared" si="0"/>
        <v>20412.599999999999</v>
      </c>
      <c r="K10" s="15">
        <f t="shared" si="1"/>
        <v>1.2530203012479922E-2</v>
      </c>
      <c r="L10" s="20">
        <f t="shared" si="2"/>
        <v>2.6923178862617888E-3</v>
      </c>
      <c r="N10" s="6">
        <f t="shared" si="3"/>
        <v>782.46571428571417</v>
      </c>
      <c r="O10" s="18">
        <f t="shared" si="4"/>
        <v>36.515066666666662</v>
      </c>
      <c r="Q10" s="15">
        <f t="shared" si="5"/>
        <v>5.8058092799680638E-3</v>
      </c>
      <c r="R10" s="20">
        <f t="shared" si="6"/>
        <v>1.2474725392010279E-3</v>
      </c>
      <c r="T10" s="20">
        <f t="shared" si="7"/>
        <v>0.76971697527595917</v>
      </c>
      <c r="V10" s="40">
        <v>2803.26</v>
      </c>
      <c r="W10" s="40">
        <v>1939.37</v>
      </c>
      <c r="X10" s="40">
        <f t="shared" si="8"/>
        <v>4742.63</v>
      </c>
      <c r="Y10" s="39">
        <f t="shared" si="9"/>
        <v>2.9112468138834668E-3</v>
      </c>
      <c r="Z10" s="78">
        <f t="shared" si="10"/>
        <v>6.2552872132514955E-4</v>
      </c>
      <c r="AB10" s="40">
        <f t="shared" si="11"/>
        <v>200.23285714285717</v>
      </c>
      <c r="AC10" s="22">
        <f t="shared" si="12"/>
        <v>9.3442000000000025</v>
      </c>
      <c r="AE10" s="39">
        <f t="shared" si="13"/>
        <v>1.1904754816296399E-3</v>
      </c>
      <c r="AF10" s="78">
        <f t="shared" si="14"/>
        <v>2.5579301701299814E-4</v>
      </c>
      <c r="AH10" s="81">
        <f t="shared" si="15"/>
        <v>0.76766164035938578</v>
      </c>
      <c r="AI10">
        <v>2019</v>
      </c>
    </row>
    <row r="11" spans="1:35" x14ac:dyDescent="0.25">
      <c r="A11" t="s">
        <v>10</v>
      </c>
      <c r="B11" s="35">
        <v>1</v>
      </c>
      <c r="C11" s="35">
        <v>65</v>
      </c>
      <c r="E11" s="42">
        <v>2250954.35</v>
      </c>
      <c r="G11" s="6">
        <v>13764.51</v>
      </c>
      <c r="H11" s="6">
        <v>4816.8</v>
      </c>
      <c r="I11" s="6">
        <v>11221.9</v>
      </c>
      <c r="J11" s="6">
        <f t="shared" si="0"/>
        <v>29803.21</v>
      </c>
      <c r="K11" s="15">
        <f t="shared" si="1"/>
        <v>1.3240255183318133E-2</v>
      </c>
      <c r="L11" s="20">
        <f t="shared" si="2"/>
        <v>3.9308914763928268E-3</v>
      </c>
      <c r="N11" s="6">
        <f t="shared" si="3"/>
        <v>285.86630769230771</v>
      </c>
      <c r="O11" s="18">
        <f t="shared" si="4"/>
        <v>61.937700000000007</v>
      </c>
      <c r="Q11" s="15">
        <f t="shared" si="5"/>
        <v>4.985396527477334E-3</v>
      </c>
      <c r="R11" s="20">
        <f t="shared" si="6"/>
        <v>1.4801114060845346E-3</v>
      </c>
      <c r="T11" s="20">
        <f t="shared" si="7"/>
        <v>0.74077177550990747</v>
      </c>
      <c r="V11" s="40">
        <v>4350.76</v>
      </c>
      <c r="W11" s="40">
        <v>2679.71</v>
      </c>
      <c r="X11" s="40">
        <f t="shared" si="8"/>
        <v>7030.47</v>
      </c>
      <c r="Y11" s="39">
        <f t="shared" si="9"/>
        <v>3.1233285561744067E-3</v>
      </c>
      <c r="Z11" s="78">
        <f t="shared" si="10"/>
        <v>9.2728315500362137E-4</v>
      </c>
      <c r="AB11" s="40">
        <f t="shared" si="11"/>
        <v>66.934769230769234</v>
      </c>
      <c r="AC11" s="22">
        <f t="shared" si="12"/>
        <v>14.502533333333334</v>
      </c>
      <c r="AE11" s="39">
        <f t="shared" si="13"/>
        <v>1.1904772746724073E-3</v>
      </c>
      <c r="AF11" s="78">
        <f t="shared" si="14"/>
        <v>3.5344008911136158E-4</v>
      </c>
      <c r="AH11" s="81">
        <f t="shared" si="15"/>
        <v>0.76410359823656571</v>
      </c>
      <c r="AI11">
        <v>2019</v>
      </c>
    </row>
    <row r="12" spans="1:35" x14ac:dyDescent="0.25">
      <c r="A12" t="s">
        <v>10</v>
      </c>
      <c r="B12" s="35">
        <v>1</v>
      </c>
      <c r="C12" s="35">
        <v>14</v>
      </c>
      <c r="E12" s="42">
        <v>250990.77</v>
      </c>
      <c r="G12" s="6">
        <v>1520.78</v>
      </c>
      <c r="H12" s="6">
        <v>0</v>
      </c>
      <c r="I12" s="6">
        <v>1006.63</v>
      </c>
      <c r="J12" s="6">
        <f t="shared" si="0"/>
        <v>2527.41</v>
      </c>
      <c r="K12" s="15">
        <f t="shared" si="1"/>
        <v>1.0069732843163913E-2</v>
      </c>
      <c r="L12" s="20">
        <f t="shared" si="2"/>
        <v>3.3335249546441453E-4</v>
      </c>
      <c r="N12" s="6">
        <f t="shared" si="3"/>
        <v>108.62714285714286</v>
      </c>
      <c r="O12" s="18">
        <f t="shared" si="4"/>
        <v>5.0692666666666666</v>
      </c>
      <c r="Q12" s="15">
        <f t="shared" si="5"/>
        <v>4.0106255700159809E-3</v>
      </c>
      <c r="R12" s="20">
        <f t="shared" si="6"/>
        <v>1.3276936567843906E-4</v>
      </c>
      <c r="T12" s="20">
        <f t="shared" si="7"/>
        <v>1</v>
      </c>
      <c r="V12" s="40">
        <v>1700.79</v>
      </c>
      <c r="W12" s="40">
        <v>298.8</v>
      </c>
      <c r="X12" s="40">
        <f t="shared" si="8"/>
        <v>1999.59</v>
      </c>
      <c r="Y12" s="39">
        <f t="shared" si="9"/>
        <v>7.9667869858321885E-3</v>
      </c>
      <c r="Z12" s="78">
        <f t="shared" si="10"/>
        <v>2.6373572804004445E-4</v>
      </c>
      <c r="AB12" s="40">
        <f t="shared" si="11"/>
        <v>121.485</v>
      </c>
      <c r="AC12" s="22">
        <f t="shared" si="12"/>
        <v>5.6693000000000007</v>
      </c>
      <c r="AE12" s="39">
        <f t="shared" si="13"/>
        <v>1.1904820244983511E-3</v>
      </c>
      <c r="AF12" s="78">
        <f t="shared" si="14"/>
        <v>3.9410196859538847E-5</v>
      </c>
      <c r="AH12" s="81">
        <f t="shared" si="15"/>
        <v>0.20883829691264968</v>
      </c>
      <c r="AI12">
        <v>2020</v>
      </c>
    </row>
    <row r="13" spans="1:35" x14ac:dyDescent="0.25">
      <c r="A13" t="s">
        <v>10</v>
      </c>
      <c r="B13" s="35">
        <v>1</v>
      </c>
      <c r="C13" s="35">
        <v>23</v>
      </c>
      <c r="E13" s="42">
        <v>329199.49</v>
      </c>
      <c r="G13" s="6">
        <v>2343.5300000000002</v>
      </c>
      <c r="H13" s="6">
        <v>3810.24</v>
      </c>
      <c r="I13" s="6">
        <v>464.91</v>
      </c>
      <c r="J13" s="6">
        <f t="shared" si="0"/>
        <v>6618.68</v>
      </c>
      <c r="K13" s="15">
        <f t="shared" si="1"/>
        <v>2.0105377441502113E-2</v>
      </c>
      <c r="L13" s="20">
        <f t="shared" si="2"/>
        <v>8.7297015311342898E-4</v>
      </c>
      <c r="N13" s="6">
        <f t="shared" si="3"/>
        <v>267.55521739130438</v>
      </c>
      <c r="O13" s="18">
        <f t="shared" si="4"/>
        <v>20.512566666666668</v>
      </c>
      <c r="Q13" s="15">
        <f t="shared" si="5"/>
        <v>1.412243986161704E-3</v>
      </c>
      <c r="R13" s="20">
        <f t="shared" si="6"/>
        <v>6.1319259109666015E-5</v>
      </c>
      <c r="T13" s="20">
        <f t="shared" si="7"/>
        <v>0.38082833775067965</v>
      </c>
      <c r="V13" s="40">
        <v>1763.36</v>
      </c>
      <c r="W13" s="40">
        <v>391.9</v>
      </c>
      <c r="X13" s="40">
        <f t="shared" si="8"/>
        <v>2155.2599999999998</v>
      </c>
      <c r="Y13" s="39">
        <f t="shared" si="9"/>
        <v>6.546972475564892E-3</v>
      </c>
      <c r="Z13" s="78">
        <f t="shared" si="10"/>
        <v>2.8426780750833228E-4</v>
      </c>
      <c r="AB13" s="40">
        <f t="shared" si="11"/>
        <v>76.667826086956524</v>
      </c>
      <c r="AC13" s="22">
        <f t="shared" si="12"/>
        <v>5.8778666666666668</v>
      </c>
      <c r="AE13" s="39">
        <f t="shared" si="13"/>
        <v>1.1904635696732093E-3</v>
      </c>
      <c r="AF13" s="78">
        <f t="shared" si="14"/>
        <v>5.1689612279964095E-5</v>
      </c>
      <c r="AH13" s="81">
        <f t="shared" si="15"/>
        <v>0.67436709434509601</v>
      </c>
      <c r="AI13">
        <v>2020</v>
      </c>
    </row>
    <row r="14" spans="1:35" x14ac:dyDescent="0.25">
      <c r="A14" t="s">
        <v>10</v>
      </c>
      <c r="B14" s="35">
        <v>1</v>
      </c>
      <c r="C14" s="35">
        <v>64</v>
      </c>
      <c r="E14" s="42">
        <v>997904.08</v>
      </c>
      <c r="G14" s="6">
        <v>0</v>
      </c>
      <c r="H14" s="6">
        <v>15120</v>
      </c>
      <c r="I14" s="6">
        <v>1583.921282</v>
      </c>
      <c r="J14" s="6">
        <f t="shared" si="0"/>
        <v>16703.921281999999</v>
      </c>
      <c r="K14" s="15">
        <f t="shared" si="1"/>
        <v>1.6739004897144021E-2</v>
      </c>
      <c r="L14" s="20">
        <f t="shared" si="2"/>
        <v>2.203162068439961E-3</v>
      </c>
      <c r="N14" s="6">
        <f t="shared" si="3"/>
        <v>236.25</v>
      </c>
      <c r="O14" s="18">
        <f t="shared" si="4"/>
        <v>50.400000000000006</v>
      </c>
      <c r="Q14" s="15">
        <f t="shared" si="5"/>
        <v>1.5872480268845079E-3</v>
      </c>
      <c r="R14" s="20">
        <f t="shared" si="6"/>
        <v>2.0891114301751387E-4</v>
      </c>
      <c r="T14" s="20">
        <f t="shared" si="7"/>
        <v>0</v>
      </c>
      <c r="V14" s="40">
        <v>3318.3232640000001</v>
      </c>
      <c r="W14" s="40">
        <v>1187.9810476190482</v>
      </c>
      <c r="X14" s="40">
        <f t="shared" si="8"/>
        <v>4506.3043116190483</v>
      </c>
      <c r="Y14" s="39">
        <f t="shared" si="9"/>
        <v>4.5157690021861109E-3</v>
      </c>
      <c r="Z14" s="78">
        <f t="shared" si="10"/>
        <v>5.9435856770379989E-4</v>
      </c>
      <c r="AB14" s="40">
        <f t="shared" si="11"/>
        <v>51.848801000000002</v>
      </c>
      <c r="AC14" s="22">
        <f t="shared" si="12"/>
        <v>11.061077546666668</v>
      </c>
      <c r="AE14" s="39">
        <f t="shared" si="13"/>
        <v>1.1904761904761912E-3</v>
      </c>
      <c r="AF14" s="78">
        <f t="shared" si="14"/>
        <v>1.5668864441789788E-4</v>
      </c>
      <c r="AH14" s="81">
        <f t="shared" si="15"/>
        <v>0.73022476366223044</v>
      </c>
      <c r="AI14">
        <v>2021</v>
      </c>
    </row>
    <row r="15" spans="1:35" s="8" customFormat="1" ht="15.75" thickBot="1" x14ac:dyDescent="0.3">
      <c r="A15" s="8" t="str">
        <f>A14</f>
        <v>ADP</v>
      </c>
      <c r="B15" s="36">
        <f>SUM(B2:B14)</f>
        <v>13</v>
      </c>
      <c r="C15" s="36">
        <f>SUM(C2:C14)</f>
        <v>300</v>
      </c>
      <c r="D15" s="24">
        <f>C15/B15</f>
        <v>23.076923076923077</v>
      </c>
      <c r="E15" s="9">
        <f t="shared" ref="E15:X15" si="16">SUM(E2:E14)</f>
        <v>7581794.1500000004</v>
      </c>
      <c r="F15" s="9">
        <f>E15/B15</f>
        <v>583214.93461538467</v>
      </c>
      <c r="G15" s="9">
        <f t="shared" si="16"/>
        <v>28955.379999999997</v>
      </c>
      <c r="H15" s="9">
        <f t="shared" si="16"/>
        <v>58824.68</v>
      </c>
      <c r="I15" s="9">
        <f t="shared" si="16"/>
        <v>30194.811281999999</v>
      </c>
      <c r="J15" s="9">
        <f t="shared" si="16"/>
        <v>117974.87128199998</v>
      </c>
      <c r="K15" s="16"/>
      <c r="L15" s="16">
        <f t="shared" si="16"/>
        <v>1.5560284142243558E-2</v>
      </c>
      <c r="M15" s="16">
        <f>L15*(E15/E$138)</f>
        <v>9.396213123470334E-4</v>
      </c>
      <c r="N15" s="9"/>
      <c r="O15" s="9">
        <f t="shared" si="16"/>
        <v>292.60019999999997</v>
      </c>
      <c r="P15" s="9">
        <f>O15*(C15/C$138)</f>
        <v>39.205029030817329</v>
      </c>
      <c r="Q15" s="16"/>
      <c r="R15" s="16">
        <f>SUM(R2:R14)</f>
        <v>3.9825416892913133E-3</v>
      </c>
      <c r="S15" s="16">
        <f>R15*(E15/E$138)</f>
        <v>2.4048924906258965E-4</v>
      </c>
      <c r="T15" s="16">
        <f>AVERAGE(T2:T14)</f>
        <v>0.27453031045864107</v>
      </c>
      <c r="U15" s="16">
        <f>T15*(B15/B$138)</f>
        <v>3.4316288807330134E-2</v>
      </c>
      <c r="V15" s="9">
        <f t="shared" si="16"/>
        <v>28025.433263999999</v>
      </c>
      <c r="W15" s="9">
        <f t="shared" si="16"/>
        <v>9025.9410476190478</v>
      </c>
      <c r="X15" s="9">
        <f t="shared" si="16"/>
        <v>37051.374311619045</v>
      </c>
      <c r="Y15" s="16"/>
      <c r="Z15" s="16">
        <f>SUM(Z2:Z14)</f>
        <v>4.8868874013968111E-3</v>
      </c>
      <c r="AA15" s="16">
        <f>Z15*(E15/E$138)</f>
        <v>2.9509895265515272E-4</v>
      </c>
      <c r="AB15" s="9"/>
      <c r="AC15" s="9">
        <f t="shared" ref="AC15" si="17">SUM(AC2:AC14)</f>
        <v>93.41811088</v>
      </c>
      <c r="AD15" s="9">
        <f>AC15*(C15/C$138)</f>
        <v>12.516942056275123</v>
      </c>
      <c r="AE15" s="16"/>
      <c r="AF15" s="16">
        <f>SUM(AF2:AF14)</f>
        <v>1.1904756142210808E-3</v>
      </c>
      <c r="AG15" s="16">
        <f>AF15*(E15/E$138)</f>
        <v>7.1887906976888136E-5</v>
      </c>
      <c r="AH15" s="10"/>
    </row>
    <row r="16" spans="1:35" ht="15.75" thickTop="1" x14ac:dyDescent="0.25">
      <c r="A16" t="s">
        <v>19</v>
      </c>
      <c r="B16" s="35">
        <v>1</v>
      </c>
      <c r="C16" s="35">
        <v>24</v>
      </c>
      <c r="E16" s="42">
        <v>2098715.87</v>
      </c>
      <c r="G16" s="6">
        <v>0</v>
      </c>
      <c r="H16" s="6">
        <v>7297.43</v>
      </c>
      <c r="I16" s="6">
        <v>11554.78</v>
      </c>
      <c r="J16" s="6">
        <f>G16+H16+I16</f>
        <v>18852.21</v>
      </c>
      <c r="K16" s="15">
        <f>(G16+H16+I16)/E16</f>
        <v>8.982735714482399E-3</v>
      </c>
      <c r="L16" s="20">
        <f>K16</f>
        <v>8.982735714482399E-3</v>
      </c>
      <c r="N16" s="6">
        <f>(G16+H16)/C16</f>
        <v>304.05958333333336</v>
      </c>
      <c r="O16" s="18">
        <f>$N16</f>
        <v>304.05958333333336</v>
      </c>
      <c r="Q16" s="15">
        <f>I16/E16</f>
        <v>5.5056428386373235E-3</v>
      </c>
      <c r="R16" s="20">
        <f>Q16</f>
        <v>5.5056428386373235E-3</v>
      </c>
      <c r="T16" s="20">
        <f>G16/(G16+H16)</f>
        <v>0</v>
      </c>
      <c r="V16" s="40">
        <v>3178.97</v>
      </c>
      <c r="W16" s="40">
        <v>2498.4699999999998</v>
      </c>
      <c r="X16" s="40">
        <f>V16+W16</f>
        <v>5677.44</v>
      </c>
      <c r="Y16" s="39">
        <f>X16/E16</f>
        <v>2.7051970593808868E-3</v>
      </c>
      <c r="Z16" s="78">
        <f>Y16</f>
        <v>2.7051970593808868E-3</v>
      </c>
      <c r="AB16" s="40">
        <f>V16/C16</f>
        <v>132.45708333333332</v>
      </c>
      <c r="AC16" s="22">
        <f>AB16</f>
        <v>132.45708333333332</v>
      </c>
      <c r="AE16" s="39">
        <f>W16/E16</f>
        <v>1.1904755835290843E-3</v>
      </c>
      <c r="AF16" s="78">
        <f>AE16</f>
        <v>1.1904755835290843E-3</v>
      </c>
      <c r="AH16" s="81">
        <f>(J16-X16)/J16</f>
        <v>0.69884485691597964</v>
      </c>
      <c r="AI16">
        <v>2019</v>
      </c>
    </row>
    <row r="17" spans="1:35" s="8" customFormat="1" ht="15.75" thickBot="1" x14ac:dyDescent="0.3">
      <c r="A17" s="8" t="str">
        <f>A16</f>
        <v>Alerus</v>
      </c>
      <c r="B17" s="36">
        <f>SUM(B16)</f>
        <v>1</v>
      </c>
      <c r="C17" s="36">
        <f t="shared" ref="C17:X17" si="18">SUM(C16)</f>
        <v>24</v>
      </c>
      <c r="D17" s="24">
        <f>C17/B17</f>
        <v>24</v>
      </c>
      <c r="E17" s="9">
        <f t="shared" si="18"/>
        <v>2098715.87</v>
      </c>
      <c r="F17" s="9">
        <f>E17/B17</f>
        <v>2098715.87</v>
      </c>
      <c r="G17" s="9">
        <f t="shared" si="18"/>
        <v>0</v>
      </c>
      <c r="H17" s="9">
        <f t="shared" si="18"/>
        <v>7297.43</v>
      </c>
      <c r="I17" s="9">
        <f t="shared" si="18"/>
        <v>11554.78</v>
      </c>
      <c r="J17" s="9">
        <f t="shared" si="18"/>
        <v>18852.21</v>
      </c>
      <c r="K17" s="16"/>
      <c r="L17" s="16">
        <f t="shared" si="18"/>
        <v>8.982735714482399E-3</v>
      </c>
      <c r="M17" s="16">
        <f>L17*(E17/E$138)</f>
        <v>1.5015009644299201E-4</v>
      </c>
      <c r="N17" s="9"/>
      <c r="O17" s="9">
        <f t="shared" si="18"/>
        <v>304.05958333333336</v>
      </c>
      <c r="P17" s="9">
        <f>O17*(C17/C$138)</f>
        <v>3.2592362661902636</v>
      </c>
      <c r="Q17" s="16"/>
      <c r="R17" s="16">
        <f>SUM(R16)</f>
        <v>5.5056428386373235E-3</v>
      </c>
      <c r="S17" s="16">
        <f>R17*(E17/E$138)</f>
        <v>9.2029068813553172E-5</v>
      </c>
      <c r="T17" s="16">
        <f>AVERAGE(T16)</f>
        <v>0</v>
      </c>
      <c r="U17" s="16">
        <f>T17*(B17/B$138)</f>
        <v>0</v>
      </c>
      <c r="V17" s="9">
        <f t="shared" si="18"/>
        <v>3178.97</v>
      </c>
      <c r="W17" s="9">
        <f t="shared" si="18"/>
        <v>2498.4699999999998</v>
      </c>
      <c r="X17" s="9">
        <f t="shared" si="18"/>
        <v>5677.44</v>
      </c>
      <c r="Y17" s="16"/>
      <c r="Z17" s="16">
        <f>SUM(Z16)</f>
        <v>2.7051970593808868E-3</v>
      </c>
      <c r="AA17" s="16">
        <f>Z17*(E17/E$138)</f>
        <v>4.5218473778368716E-5</v>
      </c>
      <c r="AB17" s="9"/>
      <c r="AC17" s="9">
        <f t="shared" ref="AC17" si="19">SUM(AC16)</f>
        <v>132.45708333333332</v>
      </c>
      <c r="AD17" s="9">
        <f>AC17*(C17/C$138)</f>
        <v>1.4198168825368467</v>
      </c>
      <c r="AE17" s="16"/>
      <c r="AF17" s="16">
        <f>SUM(AF16)</f>
        <v>1.1904755835290843E-3</v>
      </c>
      <c r="AG17" s="16">
        <f>AF17*(E17/E$138)</f>
        <v>1.9899285625394701E-5</v>
      </c>
      <c r="AH17" s="10"/>
    </row>
    <row r="18" spans="1:35" ht="15.75" thickTop="1" x14ac:dyDescent="0.25">
      <c r="A18" t="s">
        <v>20</v>
      </c>
      <c r="B18" s="35">
        <v>1</v>
      </c>
      <c r="C18" s="35">
        <v>7</v>
      </c>
      <c r="E18" s="42">
        <v>98803.09</v>
      </c>
      <c r="G18" s="6">
        <v>839.83</v>
      </c>
      <c r="H18" s="6">
        <v>2335</v>
      </c>
      <c r="I18" s="6">
        <v>636.02</v>
      </c>
      <c r="J18" s="6">
        <f t="shared" ref="J18:J23" si="20">G18+H18+I18</f>
        <v>3810.85</v>
      </c>
      <c r="K18" s="15">
        <f t="shared" ref="K18:K23" si="21">(G18+H18+I18)/E18</f>
        <v>3.8570149982151365E-2</v>
      </c>
      <c r="L18" s="20">
        <f t="shared" ref="L18:L23" si="22">K18*(E18/E$24)</f>
        <v>1.4302191109864441E-3</v>
      </c>
      <c r="N18" s="6">
        <f t="shared" ref="N18:N23" si="23">(G18+H18)/C18</f>
        <v>453.54714285714283</v>
      </c>
      <c r="O18" s="18">
        <f t="shared" ref="O18:O23" si="24">$N18*($C18/$C$24)</f>
        <v>38.717439024390245</v>
      </c>
      <c r="Q18" s="15">
        <f t="shared" ref="Q18:Q23" si="25">I18/E18</f>
        <v>6.4372480658246621E-3</v>
      </c>
      <c r="R18" s="20">
        <f t="shared" ref="R18:R23" si="26">Q18*(E18/E$24)</f>
        <v>2.3869949196887789E-4</v>
      </c>
      <c r="T18" s="20">
        <f t="shared" ref="T18:T23" si="27">G18/(G18+H18)</f>
        <v>0.2645275495065878</v>
      </c>
      <c r="V18" s="40">
        <v>1579.04</v>
      </c>
      <c r="W18" s="40">
        <v>117.62</v>
      </c>
      <c r="X18" s="40">
        <f t="shared" ref="X18:X23" si="28">V18+W18</f>
        <v>1696.6599999999999</v>
      </c>
      <c r="Y18" s="39">
        <f t="shared" ref="Y18:Y23" si="29">X18/E18</f>
        <v>1.7172135001040957E-2</v>
      </c>
      <c r="Z18" s="78">
        <f t="shared" ref="Z18:Z23" si="30">Y18*(E18/E$24)</f>
        <v>6.3675966171490876E-4</v>
      </c>
      <c r="AB18" s="40">
        <f t="shared" ref="AB18:AB23" si="31">V18/C18</f>
        <v>225.57714285714286</v>
      </c>
      <c r="AC18" s="22">
        <f t="shared" ref="AC18:AC23" si="32">$AB18*($C18/$C$24)</f>
        <v>19.25658536585366</v>
      </c>
      <c r="AE18" s="39">
        <f t="shared" ref="AE18:AE23" si="33">W18/E18</f>
        <v>1.1904485983181296E-3</v>
      </c>
      <c r="AF18" s="78">
        <f t="shared" ref="AF18:AF23" si="34">AE18*(E18/E$24)</f>
        <v>4.4143005322756234E-5</v>
      </c>
      <c r="AH18" s="81">
        <f t="shared" ref="AH18:AH23" si="35">(J18-X18)/J18</f>
        <v>0.55478174160620342</v>
      </c>
      <c r="AI18">
        <v>2019</v>
      </c>
    </row>
    <row r="19" spans="1:35" x14ac:dyDescent="0.25">
      <c r="A19" t="s">
        <v>20</v>
      </c>
      <c r="B19" s="35">
        <v>1</v>
      </c>
      <c r="C19" s="35">
        <v>20</v>
      </c>
      <c r="E19" s="42">
        <v>344093.69</v>
      </c>
      <c r="G19" s="6">
        <v>6685.03</v>
      </c>
      <c r="H19" s="6">
        <v>2900</v>
      </c>
      <c r="I19" s="6">
        <v>1472.79</v>
      </c>
      <c r="J19" s="6">
        <f t="shared" si="20"/>
        <v>11057.82</v>
      </c>
      <c r="K19" s="15">
        <f t="shared" si="21"/>
        <v>3.2136073172396737E-2</v>
      </c>
      <c r="L19" s="20">
        <f t="shared" si="22"/>
        <v>4.1500204652106807E-3</v>
      </c>
      <c r="N19" s="6">
        <f t="shared" si="23"/>
        <v>479.25149999999996</v>
      </c>
      <c r="O19" s="18">
        <f t="shared" si="24"/>
        <v>116.89060975609755</v>
      </c>
      <c r="Q19" s="15">
        <f t="shared" si="25"/>
        <v>4.2802005465430067E-3</v>
      </c>
      <c r="R19" s="20">
        <f t="shared" si="26"/>
        <v>5.5274083327072046E-4</v>
      </c>
      <c r="T19" s="20">
        <f t="shared" si="27"/>
        <v>0.69744486976044939</v>
      </c>
      <c r="V19" s="40">
        <v>1775.27</v>
      </c>
      <c r="W19" s="40">
        <v>409.64</v>
      </c>
      <c r="X19" s="40">
        <f t="shared" si="28"/>
        <v>2184.91</v>
      </c>
      <c r="Y19" s="39">
        <f t="shared" si="29"/>
        <v>6.3497531733290426E-3</v>
      </c>
      <c r="Z19" s="78">
        <f t="shared" si="30"/>
        <v>8.2000079714116046E-4</v>
      </c>
      <c r="AB19" s="40">
        <f t="shared" si="31"/>
        <v>88.763499999999993</v>
      </c>
      <c r="AC19" s="22">
        <f t="shared" si="32"/>
        <v>21.649634146341462</v>
      </c>
      <c r="AE19" s="39">
        <f t="shared" si="33"/>
        <v>1.1904897180764925E-3</v>
      </c>
      <c r="AF19" s="78">
        <f t="shared" si="34"/>
        <v>1.5373865584436202E-4</v>
      </c>
      <c r="AH19" s="81">
        <f t="shared" si="35"/>
        <v>0.80241042086053127</v>
      </c>
      <c r="AI19">
        <v>2019</v>
      </c>
    </row>
    <row r="20" spans="1:35" x14ac:dyDescent="0.25">
      <c r="A20" t="s">
        <v>20</v>
      </c>
      <c r="B20" s="35">
        <v>1</v>
      </c>
      <c r="C20" s="35">
        <v>6</v>
      </c>
      <c r="E20" s="42">
        <v>503805.38</v>
      </c>
      <c r="G20" s="6">
        <v>5541.86</v>
      </c>
      <c r="H20" s="6">
        <v>1070</v>
      </c>
      <c r="I20" s="6">
        <v>1895.54</v>
      </c>
      <c r="J20" s="6">
        <f t="shared" si="20"/>
        <v>8507.4</v>
      </c>
      <c r="K20" s="15">
        <f t="shared" si="21"/>
        <v>1.688628255617278E-2</v>
      </c>
      <c r="L20" s="20">
        <f t="shared" si="22"/>
        <v>3.1928430835131468E-3</v>
      </c>
      <c r="N20" s="6">
        <f t="shared" si="23"/>
        <v>1101.9766666666667</v>
      </c>
      <c r="O20" s="18">
        <f t="shared" si="24"/>
        <v>80.632439024390237</v>
      </c>
      <c r="Q20" s="15">
        <f t="shared" si="25"/>
        <v>3.7624449345896225E-3</v>
      </c>
      <c r="R20" s="20">
        <f t="shared" si="26"/>
        <v>7.1139969656093646E-4</v>
      </c>
      <c r="T20" s="20">
        <f t="shared" si="27"/>
        <v>0.83816959221762111</v>
      </c>
      <c r="V20" s="40">
        <v>1903.04</v>
      </c>
      <c r="W20" s="40">
        <v>599.77</v>
      </c>
      <c r="X20" s="40">
        <f t="shared" si="28"/>
        <v>2502.81</v>
      </c>
      <c r="Y20" s="39">
        <f t="shared" si="29"/>
        <v>4.9678111813732514E-3</v>
      </c>
      <c r="Z20" s="78">
        <f t="shared" si="30"/>
        <v>9.3930925992048568E-4</v>
      </c>
      <c r="AB20" s="40">
        <f t="shared" si="31"/>
        <v>317.17333333333335</v>
      </c>
      <c r="AC20" s="22">
        <f t="shared" si="32"/>
        <v>23.20780487804878</v>
      </c>
      <c r="AE20" s="39">
        <f t="shared" si="33"/>
        <v>1.1904795458913121E-3</v>
      </c>
      <c r="AF20" s="78">
        <f t="shared" si="34"/>
        <v>2.2509479937450692E-4</v>
      </c>
      <c r="AH20" s="81">
        <f t="shared" si="35"/>
        <v>0.70580788490020463</v>
      </c>
      <c r="AI20">
        <v>2019</v>
      </c>
    </row>
    <row r="21" spans="1:35" x14ac:dyDescent="0.25">
      <c r="A21" t="s">
        <v>20</v>
      </c>
      <c r="B21" s="35">
        <v>1</v>
      </c>
      <c r="C21" s="35">
        <v>7</v>
      </c>
      <c r="E21" s="40">
        <v>415923.59</v>
      </c>
      <c r="G21" s="6">
        <v>2703.5033350000003</v>
      </c>
      <c r="H21" s="6">
        <v>1825</v>
      </c>
      <c r="I21" s="6">
        <v>1356.8285029999997</v>
      </c>
      <c r="J21" s="6">
        <f t="shared" si="20"/>
        <v>5885.3318380000001</v>
      </c>
      <c r="K21" s="15">
        <f t="shared" si="21"/>
        <v>1.4150031350710355E-2</v>
      </c>
      <c r="L21" s="20">
        <f t="shared" si="22"/>
        <v>2.2087760130166702E-3</v>
      </c>
      <c r="N21" s="6">
        <f t="shared" si="23"/>
        <v>646.9290478571429</v>
      </c>
      <c r="O21" s="18">
        <f t="shared" si="24"/>
        <v>55.225650426829276</v>
      </c>
      <c r="Q21" s="15">
        <f t="shared" si="25"/>
        <v>3.2622061734945106E-3</v>
      </c>
      <c r="R21" s="20">
        <f t="shared" si="26"/>
        <v>5.0922026721642879E-4</v>
      </c>
      <c r="T21" s="20">
        <f t="shared" si="27"/>
        <v>0.59699709484701091</v>
      </c>
      <c r="V21" s="40">
        <v>1832.7388719999999</v>
      </c>
      <c r="W21" s="40">
        <v>495.14713095238108</v>
      </c>
      <c r="X21" s="40">
        <f t="shared" si="28"/>
        <v>2327.8860029523812</v>
      </c>
      <c r="Y21" s="39">
        <f t="shared" si="29"/>
        <v>5.5969078429823635E-3</v>
      </c>
      <c r="Z21" s="78">
        <f t="shared" si="30"/>
        <v>8.7365995765258195E-4</v>
      </c>
      <c r="AB21" s="40">
        <f t="shared" si="31"/>
        <v>261.81983885714283</v>
      </c>
      <c r="AC21" s="22">
        <f t="shared" si="32"/>
        <v>22.350474048780487</v>
      </c>
      <c r="AE21" s="39">
        <f t="shared" si="33"/>
        <v>1.1904761904761908E-3</v>
      </c>
      <c r="AF21" s="78">
        <f t="shared" si="34"/>
        <v>1.8582964153356942E-4</v>
      </c>
      <c r="AH21" s="81">
        <f t="shared" si="35"/>
        <v>0.60445968604151612</v>
      </c>
      <c r="AI21">
        <v>2020</v>
      </c>
    </row>
    <row r="22" spans="1:35" x14ac:dyDescent="0.25">
      <c r="A22" t="s">
        <v>20</v>
      </c>
      <c r="B22" s="35">
        <v>1</v>
      </c>
      <c r="C22" s="35">
        <v>32</v>
      </c>
      <c r="E22" s="40">
        <v>620029.88</v>
      </c>
      <c r="G22" s="6">
        <v>2170.1045799999997</v>
      </c>
      <c r="H22" s="6">
        <v>2040</v>
      </c>
      <c r="I22" s="6">
        <v>2179.7314700000002</v>
      </c>
      <c r="J22" s="6">
        <f t="shared" si="20"/>
        <v>6389.8360499999999</v>
      </c>
      <c r="K22" s="15">
        <f t="shared" si="21"/>
        <v>1.0305690509625116E-2</v>
      </c>
      <c r="L22" s="20">
        <f t="shared" si="22"/>
        <v>2.3981173845153002E-3</v>
      </c>
      <c r="N22" s="6">
        <f t="shared" si="23"/>
        <v>131.56576812499998</v>
      </c>
      <c r="O22" s="18">
        <f t="shared" si="24"/>
        <v>51.342738780487799</v>
      </c>
      <c r="Q22" s="15">
        <f t="shared" si="25"/>
        <v>3.5155264936586605E-3</v>
      </c>
      <c r="R22" s="20">
        <f t="shared" si="26"/>
        <v>8.1805728517589924E-4</v>
      </c>
      <c r="T22" s="20">
        <f t="shared" si="27"/>
        <v>0.51545146652865337</v>
      </c>
      <c r="V22" s="40">
        <v>2056.0239040000001</v>
      </c>
      <c r="W22" s="40">
        <v>738.13080952380972</v>
      </c>
      <c r="X22" s="40">
        <f t="shared" si="28"/>
        <v>2794.1547135238097</v>
      </c>
      <c r="Y22" s="39">
        <f t="shared" si="29"/>
        <v>4.5064839673917166E-3</v>
      </c>
      <c r="Z22" s="78">
        <f t="shared" si="30"/>
        <v>1.0486514741683893E-3</v>
      </c>
      <c r="AB22" s="40">
        <f t="shared" si="31"/>
        <v>64.250747000000004</v>
      </c>
      <c r="AC22" s="22">
        <f t="shared" si="32"/>
        <v>25.073462243902441</v>
      </c>
      <c r="AE22" s="39">
        <f t="shared" si="33"/>
        <v>1.1904761904761908E-3</v>
      </c>
      <c r="AF22" s="78">
        <f t="shared" si="34"/>
        <v>2.7702186918636201E-4</v>
      </c>
      <c r="AH22" s="81">
        <f t="shared" si="35"/>
        <v>0.56271887233729423</v>
      </c>
      <c r="AI22">
        <v>2020</v>
      </c>
    </row>
    <row r="23" spans="1:35" x14ac:dyDescent="0.25">
      <c r="A23" t="s">
        <v>20</v>
      </c>
      <c r="B23" s="35">
        <v>1</v>
      </c>
      <c r="C23" s="35">
        <v>10</v>
      </c>
      <c r="E23" s="42">
        <v>681866.17</v>
      </c>
      <c r="G23" s="6">
        <v>7500.53</v>
      </c>
      <c r="H23" s="6">
        <v>1061.76</v>
      </c>
      <c r="I23" s="6">
        <v>2158.11</v>
      </c>
      <c r="J23" s="6">
        <f t="shared" si="20"/>
        <v>10720.4</v>
      </c>
      <c r="K23" s="15">
        <f t="shared" si="21"/>
        <v>1.5722146766718164E-2</v>
      </c>
      <c r="L23" s="20">
        <f t="shared" si="22"/>
        <v>4.0233861100329518E-3</v>
      </c>
      <c r="N23" s="6">
        <f t="shared" si="23"/>
        <v>856.22899999999993</v>
      </c>
      <c r="O23" s="18">
        <f t="shared" si="24"/>
        <v>104.41817073170731</v>
      </c>
      <c r="Q23" s="15">
        <f t="shared" si="25"/>
        <v>3.1650052384913012E-3</v>
      </c>
      <c r="R23" s="20">
        <f t="shared" si="26"/>
        <v>8.0994270716794293E-4</v>
      </c>
      <c r="T23" s="20">
        <f t="shared" si="27"/>
        <v>0.87599579084567336</v>
      </c>
      <c r="V23" s="40">
        <v>2045.49</v>
      </c>
      <c r="W23" s="40">
        <v>811.75</v>
      </c>
      <c r="X23" s="40">
        <f t="shared" si="28"/>
        <v>2857.24</v>
      </c>
      <c r="Y23" s="39">
        <f t="shared" si="29"/>
        <v>4.1903237405076128E-3</v>
      </c>
      <c r="Z23" s="78">
        <f t="shared" si="30"/>
        <v>1.0723274998162898E-3</v>
      </c>
      <c r="AB23" s="40">
        <f t="shared" si="31"/>
        <v>204.54900000000001</v>
      </c>
      <c r="AC23" s="22">
        <f t="shared" si="32"/>
        <v>24.945</v>
      </c>
      <c r="AE23" s="39">
        <f t="shared" si="33"/>
        <v>1.1904828773071406E-3</v>
      </c>
      <c r="AF23" s="78">
        <f t="shared" si="34"/>
        <v>3.0465128864774158E-4</v>
      </c>
      <c r="AH23" s="81">
        <f t="shared" si="35"/>
        <v>0.73347636282228279</v>
      </c>
      <c r="AI23">
        <v>2020</v>
      </c>
    </row>
    <row r="24" spans="1:35" s="8" customFormat="1" ht="15.75" thickBot="1" x14ac:dyDescent="0.3">
      <c r="A24" s="8" t="str">
        <f>A23</f>
        <v>American Funds</v>
      </c>
      <c r="B24" s="36">
        <f>SUM(B18:B23)</f>
        <v>6</v>
      </c>
      <c r="C24" s="36">
        <f t="shared" ref="C24:X24" si="36">SUM(C18:C23)</f>
        <v>82</v>
      </c>
      <c r="D24" s="24">
        <f>C24/B24</f>
        <v>13.666666666666666</v>
      </c>
      <c r="E24" s="9">
        <f t="shared" si="36"/>
        <v>2664521.7999999998</v>
      </c>
      <c r="F24" s="9">
        <f>E24/B24</f>
        <v>444086.96666666662</v>
      </c>
      <c r="G24" s="9">
        <f t="shared" si="36"/>
        <v>25440.857914999997</v>
      </c>
      <c r="H24" s="9">
        <f t="shared" si="36"/>
        <v>11231.76</v>
      </c>
      <c r="I24" s="9">
        <f t="shared" si="36"/>
        <v>9699.0199730000004</v>
      </c>
      <c r="J24" s="9">
        <f t="shared" si="36"/>
        <v>46371.637887999997</v>
      </c>
      <c r="K24" s="16"/>
      <c r="L24" s="16">
        <f t="shared" si="36"/>
        <v>1.7403362167275192E-2</v>
      </c>
      <c r="M24" s="16">
        <f>L24*(E24/E$138)</f>
        <v>3.6933101748297419E-4</v>
      </c>
      <c r="N24" s="9"/>
      <c r="O24" s="9">
        <f t="shared" si="36"/>
        <v>447.2270477439024</v>
      </c>
      <c r="P24" s="9">
        <f>O24*(C24/C$138)</f>
        <v>16.379016487271102</v>
      </c>
      <c r="Q24" s="16"/>
      <c r="R24" s="16">
        <f>SUM(R18:R23)</f>
        <v>3.6400602813608054E-3</v>
      </c>
      <c r="S24" s="16">
        <f>R24*(E24/E$138)</f>
        <v>7.7248703698317366E-5</v>
      </c>
      <c r="T24" s="16">
        <f>AVERAGE(T18:T23)</f>
        <v>0.63143106061766596</v>
      </c>
      <c r="U24" s="16">
        <f>T24*(B24/B$138)</f>
        <v>3.6428715035634579E-2</v>
      </c>
      <c r="V24" s="9">
        <f t="shared" si="36"/>
        <v>11191.602776</v>
      </c>
      <c r="W24" s="9">
        <f t="shared" si="36"/>
        <v>3172.0579404761907</v>
      </c>
      <c r="X24" s="9">
        <f t="shared" si="36"/>
        <v>14363.66071647619</v>
      </c>
      <c r="Y24" s="16"/>
      <c r="Z24" s="16">
        <f>SUM(Z18:Z23)</f>
        <v>5.390708650413815E-3</v>
      </c>
      <c r="AA24" s="16">
        <f>Z24*(E24/E$138)</f>
        <v>1.144006480859971E-4</v>
      </c>
      <c r="AB24" s="9"/>
      <c r="AC24" s="9">
        <f t="shared" ref="AC24" si="37">SUM(AC18:AC23)</f>
        <v>136.48296068292683</v>
      </c>
      <c r="AD24" s="9">
        <f>AC24*(C24/C$138)</f>
        <v>4.9984827047789198</v>
      </c>
      <c r="AE24" s="16"/>
      <c r="AF24" s="16">
        <f>SUM(AF18:AF23)</f>
        <v>1.1904792599092982E-3</v>
      </c>
      <c r="AG24" s="16">
        <f>AF24*(E24/E$138)</f>
        <v>2.526413644263769E-5</v>
      </c>
      <c r="AH24" s="10"/>
    </row>
    <row r="25" spans="1:35" ht="15.75" thickTop="1" x14ac:dyDescent="0.25">
      <c r="A25" t="s">
        <v>21</v>
      </c>
      <c r="B25" s="35">
        <v>1</v>
      </c>
      <c r="C25" s="35">
        <v>11</v>
      </c>
      <c r="E25" s="42">
        <v>1542541.7</v>
      </c>
      <c r="G25" s="6">
        <v>22274.720000000001</v>
      </c>
      <c r="H25" s="6">
        <v>1720</v>
      </c>
      <c r="I25" s="6">
        <v>5608.27</v>
      </c>
      <c r="J25" s="6">
        <f>G25+H25+I25</f>
        <v>29602.99</v>
      </c>
      <c r="K25" s="15">
        <f>(G25+H25+I25)/E25</f>
        <v>1.9191046828750238E-2</v>
      </c>
      <c r="L25" s="20">
        <f>K25</f>
        <v>1.9191046828750238E-2</v>
      </c>
      <c r="N25" s="6">
        <f>(G25+H25)/C25</f>
        <v>2181.338181818182</v>
      </c>
      <c r="O25" s="18">
        <f>$N25</f>
        <v>2181.338181818182</v>
      </c>
      <c r="Q25" s="15">
        <f>I25/E25</f>
        <v>3.6357331539238133E-3</v>
      </c>
      <c r="R25" s="20">
        <f>Q25</f>
        <v>3.6357331539238133E-3</v>
      </c>
      <c r="T25" s="20">
        <f>G25/(G25+H25)</f>
        <v>0.92831756319723668</v>
      </c>
      <c r="V25" s="40">
        <v>2734.03</v>
      </c>
      <c r="W25" s="40">
        <v>1836.36</v>
      </c>
      <c r="X25" s="40">
        <f>V25+W25</f>
        <v>4570.3900000000003</v>
      </c>
      <c r="Y25" s="39">
        <f>X25/E25</f>
        <v>2.9628955897918353E-3</v>
      </c>
      <c r="Z25" s="78">
        <f>Y25</f>
        <v>2.9628955897918353E-3</v>
      </c>
      <c r="AB25" s="40">
        <f>V25/C25</f>
        <v>248.54818181818183</v>
      </c>
      <c r="AC25" s="22">
        <f>$AB25</f>
        <v>248.54818181818183</v>
      </c>
      <c r="AE25" s="39">
        <f>W25/E25</f>
        <v>1.1904767307101001E-3</v>
      </c>
      <c r="AF25" s="78">
        <f>AE25</f>
        <v>1.1904767307101001E-3</v>
      </c>
      <c r="AH25" s="81">
        <f>(J25-X25)/J25</f>
        <v>0.84561052785546331</v>
      </c>
      <c r="AI25">
        <v>2019</v>
      </c>
    </row>
    <row r="26" spans="1:35" s="8" customFormat="1" ht="15.75" thickBot="1" x14ac:dyDescent="0.3">
      <c r="A26" s="8" t="str">
        <f>A25</f>
        <v>American National</v>
      </c>
      <c r="B26" s="36">
        <f>SUM(B25)</f>
        <v>1</v>
      </c>
      <c r="C26" s="36">
        <f t="shared" ref="C26:X26" si="38">SUM(C25)</f>
        <v>11</v>
      </c>
      <c r="D26" s="24">
        <f>C26/B26</f>
        <v>11</v>
      </c>
      <c r="E26" s="9">
        <f t="shared" si="38"/>
        <v>1542541.7</v>
      </c>
      <c r="F26" s="9">
        <f>E26/B26</f>
        <v>1542541.7</v>
      </c>
      <c r="G26" s="9">
        <f t="shared" si="38"/>
        <v>22274.720000000001</v>
      </c>
      <c r="H26" s="9">
        <f t="shared" si="38"/>
        <v>1720</v>
      </c>
      <c r="I26" s="9">
        <f t="shared" si="38"/>
        <v>5608.27</v>
      </c>
      <c r="J26" s="9">
        <f t="shared" si="38"/>
        <v>29602.99</v>
      </c>
      <c r="K26" s="16"/>
      <c r="L26" s="16">
        <f t="shared" si="38"/>
        <v>1.9191046828750238E-2</v>
      </c>
      <c r="M26" s="16">
        <f>L26*(E26/E$138)</f>
        <v>2.3577563603953742E-4</v>
      </c>
      <c r="N26" s="9"/>
      <c r="O26" s="9">
        <f t="shared" si="38"/>
        <v>2181.338181818182</v>
      </c>
      <c r="P26" s="9">
        <f>O26*(C26/C$138)</f>
        <v>10.716712818222421</v>
      </c>
      <c r="Q26" s="16"/>
      <c r="R26" s="16">
        <f>SUM(R25)</f>
        <v>3.6357331539238133E-3</v>
      </c>
      <c r="S26" s="16">
        <f>R26*(E26/E$138)</f>
        <v>4.4667563186403015E-5</v>
      </c>
      <c r="T26" s="16">
        <f>AVERAGE(T25)</f>
        <v>0.92831756319723668</v>
      </c>
      <c r="U26" s="16">
        <f>T26*(B26/B$138)</f>
        <v>8.9261304153580457E-3</v>
      </c>
      <c r="V26" s="9">
        <f t="shared" si="38"/>
        <v>2734.03</v>
      </c>
      <c r="W26" s="9">
        <f t="shared" si="38"/>
        <v>1836.36</v>
      </c>
      <c r="X26" s="9">
        <f t="shared" si="38"/>
        <v>4570.3900000000003</v>
      </c>
      <c r="Y26" s="16"/>
      <c r="Z26" s="16">
        <f>SUM(Z25)</f>
        <v>2.9628955897918353E-3</v>
      </c>
      <c r="AA26" s="16">
        <f>Z26*(E26/E$138)</f>
        <v>3.6401275992686597E-5</v>
      </c>
      <c r="AB26" s="9"/>
      <c r="AC26" s="9">
        <f t="shared" ref="AC26" si="39">SUM(AC25)</f>
        <v>248.54818181818183</v>
      </c>
      <c r="AD26" s="9">
        <f>AC26*(C26/C$138)</f>
        <v>1.22109423849933</v>
      </c>
      <c r="AE26" s="16"/>
      <c r="AF26" s="16">
        <f>SUM(AF25)</f>
        <v>1.1904767307101001E-3</v>
      </c>
      <c r="AG26" s="16">
        <f>AF26*(E26/E$138)</f>
        <v>1.4625851881771569E-5</v>
      </c>
      <c r="AH26" s="10"/>
    </row>
    <row r="27" spans="1:35" ht="15.75" thickTop="1" x14ac:dyDescent="0.25">
      <c r="A27" t="s">
        <v>22</v>
      </c>
      <c r="B27" s="35">
        <v>1</v>
      </c>
      <c r="C27" s="35">
        <v>15</v>
      </c>
      <c r="E27" s="42">
        <v>440955.27</v>
      </c>
      <c r="G27" s="6">
        <v>6614.33</v>
      </c>
      <c r="H27" s="6">
        <v>2225</v>
      </c>
      <c r="I27" s="6">
        <v>589.75</v>
      </c>
      <c r="J27" s="6">
        <f>G27+H27+I27</f>
        <v>9429.08</v>
      </c>
      <c r="K27" s="15">
        <f>(G27+H27+I27)/E27</f>
        <v>2.1383302664689775E-2</v>
      </c>
      <c r="L27" s="20">
        <f>K27*(E27/E$32)</f>
        <v>2.6436335549789164E-3</v>
      </c>
      <c r="N27" s="6">
        <f>(G27+H27)/C27</f>
        <v>589.2886666666667</v>
      </c>
      <c r="O27" s="18">
        <f>$N27*($C27/$C$32)</f>
        <v>173.32019607843139</v>
      </c>
      <c r="Q27" s="15">
        <f>I27/E27</f>
        <v>1.3374372416503832E-3</v>
      </c>
      <c r="R27" s="20">
        <f>Q27*(E27/E$32)</f>
        <v>1.6534835732105529E-4</v>
      </c>
      <c r="T27" s="20">
        <f>G27/(G27+H27)</f>
        <v>0.74828408940496616</v>
      </c>
      <c r="V27" s="40">
        <v>1852.76</v>
      </c>
      <c r="W27" s="40">
        <v>524.95000000000005</v>
      </c>
      <c r="X27" s="40">
        <f>V27+W27</f>
        <v>2377.71</v>
      </c>
      <c r="Y27" s="39">
        <f>X27/E27</f>
        <v>5.392179574132315E-3</v>
      </c>
      <c r="Z27" s="78">
        <f>Y27*(E27/E$32)</f>
        <v>6.6663915673734024E-4</v>
      </c>
      <c r="AB27" s="40">
        <f>V27/C27</f>
        <v>123.51733333333333</v>
      </c>
      <c r="AC27" s="22">
        <f>$AB27*($C27/$C$32)</f>
        <v>36.328627450980392</v>
      </c>
      <c r="AE27" s="39">
        <f>W27/E27</f>
        <v>1.1904835608382684E-3</v>
      </c>
      <c r="AF27" s="78">
        <f>AE27*(E27/E$32)</f>
        <v>1.4718036485915725E-4</v>
      </c>
      <c r="AH27" s="81">
        <f>(J27-X27)/J27</f>
        <v>0.7478322381398822</v>
      </c>
      <c r="AI27">
        <v>2019</v>
      </c>
    </row>
    <row r="28" spans="1:35" x14ac:dyDescent="0.25">
      <c r="A28" t="s">
        <v>22</v>
      </c>
      <c r="B28" s="35">
        <v>1</v>
      </c>
      <c r="C28" s="35">
        <v>5</v>
      </c>
      <c r="E28" s="42">
        <v>570139.02</v>
      </c>
      <c r="G28" s="6">
        <v>7808.89</v>
      </c>
      <c r="H28" s="6">
        <v>650</v>
      </c>
      <c r="I28" s="6">
        <v>2219.9699999999998</v>
      </c>
      <c r="J28" s="6">
        <f>G28+H28+I28</f>
        <v>10678.859999999999</v>
      </c>
      <c r="K28" s="15">
        <f>(G28+H28+I28)/E28</f>
        <v>1.8730273890041761E-2</v>
      </c>
      <c r="L28" s="20">
        <f>K28*(E28/E$32)</f>
        <v>2.9940346910750726E-3</v>
      </c>
      <c r="N28" s="6">
        <f>(G28+H28)/C28</f>
        <v>1691.7779999999998</v>
      </c>
      <c r="O28" s="18">
        <f>$N28*($C28/$C$32)</f>
        <v>165.8605882352941</v>
      </c>
      <c r="Q28" s="15">
        <f>I28/E28</f>
        <v>3.8937345491631141E-3</v>
      </c>
      <c r="R28" s="20">
        <f>Q28*(E28/E$32)</f>
        <v>6.2241355286481235E-4</v>
      </c>
      <c r="T28" s="20">
        <f>G28/(G28+H28)</f>
        <v>0.92315776656275239</v>
      </c>
      <c r="V28" s="40">
        <v>1956.11</v>
      </c>
      <c r="W28" s="40">
        <v>678.74</v>
      </c>
      <c r="X28" s="40">
        <f>V28+W28</f>
        <v>2634.85</v>
      </c>
      <c r="Y28" s="39">
        <f>X28/E28</f>
        <v>4.6214167204342545E-3</v>
      </c>
      <c r="Z28" s="78">
        <f>Y28*(E28/E$32)</f>
        <v>7.387335638616067E-4</v>
      </c>
      <c r="AB28" s="40">
        <f>V28/C28</f>
        <v>391.22199999999998</v>
      </c>
      <c r="AC28" s="22">
        <f>$AB28*($C28/$C$32)</f>
        <v>38.355098039215683</v>
      </c>
      <c r="AE28" s="39">
        <f>W28/E28</f>
        <v>1.190481577633469E-3</v>
      </c>
      <c r="AF28" s="78">
        <f>AE28*(E28/E$32)</f>
        <v>1.9029850622822054E-4</v>
      </c>
      <c r="AH28" s="81">
        <f>(J28-X28)/J28</f>
        <v>0.75326486160507766</v>
      </c>
      <c r="AI28">
        <v>2019</v>
      </c>
    </row>
    <row r="29" spans="1:35" x14ac:dyDescent="0.25">
      <c r="A29" t="s">
        <v>22</v>
      </c>
      <c r="B29" s="35">
        <v>1</v>
      </c>
      <c r="C29" s="35">
        <v>3</v>
      </c>
      <c r="E29" s="42">
        <v>1000301.86</v>
      </c>
      <c r="G29" s="6">
        <v>11189.96</v>
      </c>
      <c r="H29" s="6">
        <v>800</v>
      </c>
      <c r="I29" s="6">
        <v>2319.5</v>
      </c>
      <c r="J29" s="6">
        <f>G29+H29+I29</f>
        <v>14309.46</v>
      </c>
      <c r="K29" s="15">
        <f>(G29+H29+I29)/E29</f>
        <v>1.4305141849881194E-2</v>
      </c>
      <c r="L29" s="20">
        <f>K29*(E29/E$32)</f>
        <v>4.0119469353986394E-3</v>
      </c>
      <c r="N29" s="6">
        <f>(G29+H29)/C29</f>
        <v>3996.6533333333332</v>
      </c>
      <c r="O29" s="18">
        <f>$N29*($C29/$C$32)</f>
        <v>235.09725490196078</v>
      </c>
      <c r="Q29" s="15">
        <f>I29/E29</f>
        <v>2.3188000470178074E-3</v>
      </c>
      <c r="R29" s="20">
        <f>Q29*(E29/E$32)</f>
        <v>6.5031880424957654E-4</v>
      </c>
      <c r="T29" s="20">
        <f>G29/(G29+H29)</f>
        <v>0.93327750884907035</v>
      </c>
      <c r="V29" s="40">
        <v>2300.2399999999998</v>
      </c>
      <c r="W29" s="40">
        <v>1190.8399999999999</v>
      </c>
      <c r="X29" s="40">
        <f>V29+W29</f>
        <v>3491.08</v>
      </c>
      <c r="Y29" s="39">
        <f>X29/E29</f>
        <v>3.4900265006005287E-3</v>
      </c>
      <c r="Z29" s="78">
        <f>Y29*(E29/E$32)</f>
        <v>9.787949864796773E-4</v>
      </c>
      <c r="AB29" s="40">
        <f>V29/C29</f>
        <v>766.74666666666656</v>
      </c>
      <c r="AC29" s="22">
        <f>$AB29*($C29/$C$32)</f>
        <v>45.102745098039208</v>
      </c>
      <c r="AE29" s="39">
        <f>W29/E29</f>
        <v>1.1904806415135526E-3</v>
      </c>
      <c r="AF29" s="78">
        <f>AE29*(E29/E$32)</f>
        <v>3.338761133229427E-4</v>
      </c>
      <c r="AH29" s="81">
        <f>(J29-X29)/J29</f>
        <v>0.75602992705524874</v>
      </c>
      <c r="AI29">
        <v>2019</v>
      </c>
    </row>
    <row r="30" spans="1:35" x14ac:dyDescent="0.25">
      <c r="A30" t="s">
        <v>22</v>
      </c>
      <c r="B30" s="35">
        <v>1</v>
      </c>
      <c r="C30" s="35">
        <v>18</v>
      </c>
      <c r="E30" s="42">
        <v>1142311.54</v>
      </c>
      <c r="G30" s="6">
        <v>17549.259999999998</v>
      </c>
      <c r="H30" s="6">
        <v>2330</v>
      </c>
      <c r="I30" s="6">
        <v>3063.21</v>
      </c>
      <c r="J30" s="6">
        <f>G30+H30+I30</f>
        <v>22942.469999999998</v>
      </c>
      <c r="K30" s="15">
        <f>(G30+H30+I30)/E30</f>
        <v>2.0084249520931914E-2</v>
      </c>
      <c r="L30" s="20">
        <f>K30*(E30/E$32)</f>
        <v>6.4323861422426291E-3</v>
      </c>
      <c r="N30" s="6">
        <f>(G30+H30)/C30</f>
        <v>1104.4033333333332</v>
      </c>
      <c r="O30" s="18">
        <f>$N30*($C30/$C$32)</f>
        <v>389.78941176470585</v>
      </c>
      <c r="Q30" s="15">
        <f>I30/E30</f>
        <v>2.6815889472673977E-3</v>
      </c>
      <c r="R30" s="20">
        <f>Q30*(E30/E$32)</f>
        <v>8.5883296588288205E-4</v>
      </c>
      <c r="T30" s="20">
        <f>G30/(G30+H30)</f>
        <v>0.88279241782641804</v>
      </c>
      <c r="V30" s="40">
        <v>2413.85</v>
      </c>
      <c r="W30" s="40">
        <v>1359.89</v>
      </c>
      <c r="X30" s="40">
        <f>V30+W30</f>
        <v>3773.74</v>
      </c>
      <c r="Y30" s="39">
        <f>X30/E30</f>
        <v>3.303599646730348E-3</v>
      </c>
      <c r="Z30" s="78">
        <f>Y30*(E30/E$32)</f>
        <v>1.0580444424870862E-3</v>
      </c>
      <c r="AB30" s="40">
        <f>V30/C30</f>
        <v>134.10277777777776</v>
      </c>
      <c r="AC30" s="22">
        <f>$AB30*($C30/$C$32)</f>
        <v>47.330392156862743</v>
      </c>
      <c r="AE30" s="39">
        <f>W30/E30</f>
        <v>1.1904720843492487E-3</v>
      </c>
      <c r="AF30" s="78">
        <f>AE30*(E30/E$32)</f>
        <v>3.8127270476868145E-4</v>
      </c>
      <c r="AH30" s="81">
        <f>(J30-X30)/J30</f>
        <v>0.83551291556663243</v>
      </c>
      <c r="AI30">
        <v>2019</v>
      </c>
    </row>
    <row r="31" spans="1:35" x14ac:dyDescent="0.25">
      <c r="A31" t="s">
        <v>22</v>
      </c>
      <c r="B31" s="35">
        <v>1</v>
      </c>
      <c r="C31" s="35">
        <v>10</v>
      </c>
      <c r="E31" s="40">
        <v>413004.49</v>
      </c>
      <c r="G31" s="6">
        <v>6401.5695949999999</v>
      </c>
      <c r="H31" s="6">
        <v>250</v>
      </c>
      <c r="I31" s="6">
        <v>354.85448699999961</v>
      </c>
      <c r="J31" s="6">
        <f>G31+H31+I31</f>
        <v>7006.4240819999995</v>
      </c>
      <c r="K31" s="15">
        <f>(G31+H31+I31)/E31</f>
        <v>1.6964522787633617E-2</v>
      </c>
      <c r="L31" s="20">
        <f>K31*(E31/E$32)</f>
        <v>1.9643928997937817E-3</v>
      </c>
      <c r="N31" s="6">
        <f>(G31+H31)/C31</f>
        <v>665.15695949999997</v>
      </c>
      <c r="O31" s="18">
        <f>$N31*($C31/$C$32)</f>
        <v>130.42293323529412</v>
      </c>
      <c r="Q31" s="15">
        <f>I31/E31</f>
        <v>8.59202491963222E-4</v>
      </c>
      <c r="R31" s="20">
        <f>Q31*(E31/E$32)</f>
        <v>9.9490642668004572E-5</v>
      </c>
      <c r="T31" s="20">
        <f>G31/(G31+H31)</f>
        <v>0.96241488622656435</v>
      </c>
      <c r="V31" s="40">
        <v>1830.4035920000001</v>
      </c>
      <c r="W31" s="40">
        <v>491.67201190476203</v>
      </c>
      <c r="X31" s="40">
        <f>V31+W31</f>
        <v>2322.0756039047619</v>
      </c>
      <c r="Y31" s="39">
        <f>X31/E31</f>
        <v>5.6223979644985508E-3</v>
      </c>
      <c r="Z31" s="78">
        <f>Y31*(E31/E$32)</f>
        <v>6.5104092697066524E-4</v>
      </c>
      <c r="AB31" s="40">
        <f>V31/C31</f>
        <v>183.04035920000001</v>
      </c>
      <c r="AC31" s="22">
        <f>$AB31*($C31/$C$32)</f>
        <v>35.890266509803922</v>
      </c>
      <c r="AE31" s="39">
        <f>W31/E31</f>
        <v>1.1904761904761908E-3</v>
      </c>
      <c r="AF31" s="78">
        <f>AE31*(E31/E$32)</f>
        <v>1.378502068829008E-4</v>
      </c>
      <c r="AH31" s="81">
        <f>(J31-X31)/J31</f>
        <v>0.66857906733474226</v>
      </c>
      <c r="AI31">
        <v>2020</v>
      </c>
    </row>
    <row r="32" spans="1:35" s="8" customFormat="1" ht="15.75" thickBot="1" x14ac:dyDescent="0.3">
      <c r="A32" s="8" t="str">
        <f>A31</f>
        <v>Ameritas</v>
      </c>
      <c r="B32" s="36">
        <f>SUM(B27:B31)</f>
        <v>5</v>
      </c>
      <c r="C32" s="36">
        <f t="shared" ref="C32:X32" si="40">SUM(C27:C31)</f>
        <v>51</v>
      </c>
      <c r="D32" s="24">
        <f>C32/B32</f>
        <v>10.199999999999999</v>
      </c>
      <c r="E32" s="9">
        <f t="shared" si="40"/>
        <v>3566712.1799999997</v>
      </c>
      <c r="F32" s="9">
        <f>E32/B32</f>
        <v>713342.43599999999</v>
      </c>
      <c r="G32" s="9">
        <f t="shared" si="40"/>
        <v>49564.009595000003</v>
      </c>
      <c r="H32" s="9">
        <f t="shared" si="40"/>
        <v>6255</v>
      </c>
      <c r="I32" s="9">
        <f t="shared" si="40"/>
        <v>8547.2844870000008</v>
      </c>
      <c r="J32" s="9">
        <f t="shared" si="40"/>
        <v>64366.294081999993</v>
      </c>
      <c r="K32" s="16"/>
      <c r="L32" s="16">
        <f t="shared" si="40"/>
        <v>1.804639422348904E-2</v>
      </c>
      <c r="M32" s="16">
        <f>L32*(E32/E$138)</f>
        <v>5.1265105067736273E-4</v>
      </c>
      <c r="N32" s="9"/>
      <c r="O32" s="9">
        <f t="shared" si="40"/>
        <v>1094.4903842156862</v>
      </c>
      <c r="P32" s="9">
        <f>O32*(C32/C$138)</f>
        <v>24.930330323805268</v>
      </c>
      <c r="Q32" s="16"/>
      <c r="R32" s="16">
        <f>SUM(R27:R31)</f>
        <v>2.3964043229863308E-3</v>
      </c>
      <c r="S32" s="16">
        <f>R32*(E32/E$138)</f>
        <v>6.8075604401220832E-5</v>
      </c>
      <c r="T32" s="16">
        <f>AVERAGE(T27:T31)</f>
        <v>0.88998533377395428</v>
      </c>
      <c r="U32" s="16">
        <f>T32*(B32/B$138)</f>
        <v>4.2787756431440109E-2</v>
      </c>
      <c r="V32" s="9">
        <f t="shared" si="40"/>
        <v>10353.363592</v>
      </c>
      <c r="W32" s="9">
        <f t="shared" si="40"/>
        <v>4246.0920119047623</v>
      </c>
      <c r="X32" s="9">
        <f t="shared" si="40"/>
        <v>14599.45560390476</v>
      </c>
      <c r="Y32" s="16"/>
      <c r="Z32" s="16">
        <f>SUM(Z27:Z31)</f>
        <v>4.093253076536376E-3</v>
      </c>
      <c r="AA32" s="16">
        <f>Z32*(E32/E$138)</f>
        <v>1.1627865735324825E-4</v>
      </c>
      <c r="AB32" s="9"/>
      <c r="AC32" s="9">
        <f t="shared" ref="AC32" si="41">SUM(AC27:AC31)</f>
        <v>203.00712925490197</v>
      </c>
      <c r="AD32" s="9">
        <f>AC32*(C32/C$138)</f>
        <v>4.6241016489504245</v>
      </c>
      <c r="AE32" s="16"/>
      <c r="AF32" s="16">
        <f>SUM(AF27:AF31)</f>
        <v>1.1904778960619027E-3</v>
      </c>
      <c r="AG32" s="16">
        <f>AF32*(E32/E$138)</f>
        <v>3.3818375940715597E-5</v>
      </c>
      <c r="AH32" s="10"/>
    </row>
    <row r="33" spans="1:35" ht="15.75" thickTop="1" x14ac:dyDescent="0.25">
      <c r="A33" t="s">
        <v>23</v>
      </c>
      <c r="B33" s="35">
        <v>1</v>
      </c>
      <c r="C33" s="35">
        <v>5</v>
      </c>
      <c r="E33" s="42">
        <v>534290.98</v>
      </c>
      <c r="G33" s="6">
        <v>492.11</v>
      </c>
      <c r="H33" s="6">
        <v>4050</v>
      </c>
      <c r="I33" s="6">
        <v>3236.79</v>
      </c>
      <c r="J33" s="6">
        <f>G33+H33+I33</f>
        <v>7778.9</v>
      </c>
      <c r="K33" s="15">
        <f>(G33+H33+I33)/E33</f>
        <v>1.4559295011867878E-2</v>
      </c>
      <c r="L33" s="20">
        <f>K33*(E33/E$38)</f>
        <v>1.2027652074476131E-3</v>
      </c>
      <c r="N33" s="6">
        <f>(G33+H33)/C33</f>
        <v>908.42199999999991</v>
      </c>
      <c r="O33" s="18">
        <f>$N33*($C33/$C$38)</f>
        <v>55.391585365853651</v>
      </c>
      <c r="Q33" s="15">
        <f>I33/E33</f>
        <v>6.0581033952697462E-3</v>
      </c>
      <c r="R33" s="20">
        <f>Q33*(E33/E$38)</f>
        <v>5.0046901179014505E-4</v>
      </c>
      <c r="T33" s="20">
        <f>G33/(G33+H33)</f>
        <v>0.10834391945593569</v>
      </c>
      <c r="V33" s="40">
        <v>1927.43</v>
      </c>
      <c r="W33" s="40">
        <v>636.05999999999995</v>
      </c>
      <c r="X33" s="40">
        <f>V33+W33</f>
        <v>2563.4899999999998</v>
      </c>
      <c r="Y33" s="39">
        <f>X33/E33</f>
        <v>4.79792864929144E-3</v>
      </c>
      <c r="Z33" s="78">
        <f>Y33*(E33/E$38)</f>
        <v>3.9636408510713354E-4</v>
      </c>
      <c r="AB33" s="40">
        <f>V33/C33</f>
        <v>385.48599999999999</v>
      </c>
      <c r="AC33" s="22">
        <f>$AB33*($C33/$C$38)</f>
        <v>23.505243902439023</v>
      </c>
      <c r="AE33" s="39">
        <f>W33/E33</f>
        <v>1.1904748981538113E-3</v>
      </c>
      <c r="AF33" s="78">
        <f>AE33*(E33/E$38)</f>
        <v>9.834691766819585E-5</v>
      </c>
      <c r="AH33" s="81">
        <f>(J33-X33)/J33</f>
        <v>0.67045597706616622</v>
      </c>
      <c r="AI33">
        <v>2019</v>
      </c>
    </row>
    <row r="34" spans="1:35" x14ac:dyDescent="0.25">
      <c r="A34" t="s">
        <v>23</v>
      </c>
      <c r="B34" s="35">
        <v>1</v>
      </c>
      <c r="C34" s="35">
        <v>10</v>
      </c>
      <c r="E34" s="42">
        <v>641927.36</v>
      </c>
      <c r="G34" s="6">
        <v>474.88</v>
      </c>
      <c r="H34" s="6">
        <v>4079.93</v>
      </c>
      <c r="I34" s="6">
        <v>2898.56</v>
      </c>
      <c r="J34" s="6">
        <f>G34+H34+I34</f>
        <v>7453.369999999999</v>
      </c>
      <c r="K34" s="15">
        <f>(G34+H34+I34)/E34</f>
        <v>1.1610924326391072E-2</v>
      </c>
      <c r="L34" s="20">
        <f>K34*(E34/E$38)</f>
        <v>1.1524321066261058E-3</v>
      </c>
      <c r="N34" s="6">
        <f>(G34+H34)/C34</f>
        <v>455.48099999999994</v>
      </c>
      <c r="O34" s="18">
        <f>$N34*($C34/$C$38)</f>
        <v>55.54646341463414</v>
      </c>
      <c r="Q34" s="15">
        <f>I34/E34</f>
        <v>4.5154018672766963E-3</v>
      </c>
      <c r="R34" s="20">
        <f>Q34*(E34/E$38)</f>
        <v>4.4817225053662518E-4</v>
      </c>
      <c r="T34" s="20">
        <f>G34/(G34+H34)</f>
        <v>0.10425901409718519</v>
      </c>
      <c r="V34" s="40">
        <v>2013.54</v>
      </c>
      <c r="W34" s="40">
        <v>764.2</v>
      </c>
      <c r="X34" s="40">
        <f>V34+W34</f>
        <v>2777.74</v>
      </c>
      <c r="Y34" s="39">
        <f>X34/E34</f>
        <v>4.327187425069403E-3</v>
      </c>
      <c r="Z34" s="78">
        <f>Y34*(E34/E$38)</f>
        <v>4.2949119121412185E-4</v>
      </c>
      <c r="AB34" s="40">
        <f>V34/C34</f>
        <v>201.35399999999998</v>
      </c>
      <c r="AC34" s="22">
        <f>$AB34*($C34/$C$38)</f>
        <v>24.555365853658536</v>
      </c>
      <c r="AE34" s="39">
        <f>W34/E34</f>
        <v>1.1904773773780261E-3</v>
      </c>
      <c r="AF34" s="78">
        <f>AE34*(E34/E$38)</f>
        <v>1.1815978757041046E-4</v>
      </c>
      <c r="AH34" s="81">
        <f>(J34-X34)/J34</f>
        <v>0.62731757580799019</v>
      </c>
      <c r="AI34">
        <v>2019</v>
      </c>
    </row>
    <row r="35" spans="1:35" x14ac:dyDescent="0.25">
      <c r="A35" t="s">
        <v>23</v>
      </c>
      <c r="B35" s="35">
        <v>1</v>
      </c>
      <c r="C35" s="35">
        <v>38</v>
      </c>
      <c r="E35" s="42">
        <v>717704.21</v>
      </c>
      <c r="G35" s="6">
        <v>1230.73</v>
      </c>
      <c r="H35" s="6">
        <v>4053.85</v>
      </c>
      <c r="I35" s="6">
        <v>2610.11</v>
      </c>
      <c r="J35" s="6">
        <f>G35+H35+I35</f>
        <v>7894.6900000000005</v>
      </c>
      <c r="K35" s="15">
        <f>(G35+H35+I35)/E35</f>
        <v>1.0999921541494094E-2</v>
      </c>
      <c r="L35" s="20">
        <f>K35*(E35/E$38)</f>
        <v>1.220668533543894E-3</v>
      </c>
      <c r="N35" s="6">
        <f>(G35+H35)/C35</f>
        <v>139.06789473684211</v>
      </c>
      <c r="O35" s="18">
        <f>$N35*($C35/$C$38)</f>
        <v>64.446097560975616</v>
      </c>
      <c r="Q35" s="15">
        <f>I35/E35</f>
        <v>3.63674890523493E-3</v>
      </c>
      <c r="R35" s="20">
        <f>Q35*(E35/E$38)</f>
        <v>4.0357241970086894E-4</v>
      </c>
      <c r="T35" s="20">
        <f>G35/(G35+H35)</f>
        <v>0.23289078791502826</v>
      </c>
      <c r="V35" s="40">
        <v>2314.16</v>
      </c>
      <c r="W35" s="40">
        <v>854.41</v>
      </c>
      <c r="X35" s="40">
        <f>V35+W35</f>
        <v>3168.5699999999997</v>
      </c>
      <c r="Y35" s="39">
        <f>X35/E35</f>
        <v>4.4148689053948838E-3</v>
      </c>
      <c r="Z35" s="78">
        <f>Y35*(E35/E$38)</f>
        <v>4.8992090827267129E-4</v>
      </c>
      <c r="AB35" s="40">
        <f>V35/C35</f>
        <v>60.898947368421048</v>
      </c>
      <c r="AC35" s="22">
        <f>$AB35*($C35/$C$38)</f>
        <v>28.221463414634144</v>
      </c>
      <c r="AE35" s="39">
        <f>W35/E35</f>
        <v>1.1904765056345427E-3</v>
      </c>
      <c r="AF35" s="78">
        <f>AE35*(E35/E$38)</f>
        <v>1.321079613949678E-4</v>
      </c>
      <c r="AH35" s="81">
        <f>(J35-X35)/J35</f>
        <v>0.59864541862948395</v>
      </c>
      <c r="AI35">
        <v>2019</v>
      </c>
    </row>
    <row r="36" spans="1:35" x14ac:dyDescent="0.25">
      <c r="A36" t="s">
        <v>23</v>
      </c>
      <c r="B36" s="35">
        <v>1</v>
      </c>
      <c r="C36" s="35">
        <v>5</v>
      </c>
      <c r="E36" s="42">
        <v>2277504.7599999998</v>
      </c>
      <c r="G36" s="6">
        <v>2378.34</v>
      </c>
      <c r="H36" s="6">
        <v>6265.43</v>
      </c>
      <c r="I36" s="6">
        <v>7553.88</v>
      </c>
      <c r="J36" s="6">
        <f>G36+H36+I36</f>
        <v>16197.650000000001</v>
      </c>
      <c r="K36" s="15">
        <f>(G36+H36+I36)/E36</f>
        <v>7.1120158712643057E-3</v>
      </c>
      <c r="L36" s="20">
        <f>K36*(E36/E$38)</f>
        <v>2.5044633383143932E-3</v>
      </c>
      <c r="N36" s="6">
        <f>(G36+H36)/C36</f>
        <v>1728.7540000000001</v>
      </c>
      <c r="O36" s="18">
        <f>$N36*($C36/$C$38)</f>
        <v>105.41182926829269</v>
      </c>
      <c r="Q36" s="15">
        <f>I36/E36</f>
        <v>3.3167351096996174E-3</v>
      </c>
      <c r="R36" s="20">
        <f>Q36*(E36/E$38)</f>
        <v>1.1679728554467054E-3</v>
      </c>
      <c r="T36" s="20">
        <f>G36/(G36+H36)</f>
        <v>0.27515077333154397</v>
      </c>
      <c r="V36" s="40">
        <v>3322</v>
      </c>
      <c r="W36" s="40">
        <v>2711.32</v>
      </c>
      <c r="X36" s="40">
        <f>V36+W36</f>
        <v>6033.32</v>
      </c>
      <c r="Y36" s="39">
        <f>X36/E36</f>
        <v>2.6490921582091446E-3</v>
      </c>
      <c r="Z36" s="78">
        <f>Y36*(E36/E$38)</f>
        <v>9.3286549273005604E-4</v>
      </c>
      <c r="AB36" s="40">
        <f>V36/C36</f>
        <v>664.4</v>
      </c>
      <c r="AC36" s="22">
        <f>$AB36*($C36/$C$38)</f>
        <v>40.512195121951216</v>
      </c>
      <c r="AE36" s="39">
        <f>W36/E36</f>
        <v>1.1904783022275661E-3</v>
      </c>
      <c r="AF36" s="78">
        <f>AE36*(E36/E$38)</f>
        <v>4.1922140177362647E-4</v>
      </c>
      <c r="AH36" s="81">
        <f>(J36-X36)/J36</f>
        <v>0.62751880674048399</v>
      </c>
      <c r="AI36">
        <v>2019</v>
      </c>
    </row>
    <row r="37" spans="1:35" x14ac:dyDescent="0.25">
      <c r="A37" t="s">
        <v>23</v>
      </c>
      <c r="B37" s="35">
        <v>1</v>
      </c>
      <c r="C37" s="35">
        <v>24</v>
      </c>
      <c r="E37" s="42">
        <v>2296086.0099999998</v>
      </c>
      <c r="G37" s="6">
        <v>9001.76</v>
      </c>
      <c r="H37" s="6">
        <v>2950</v>
      </c>
      <c r="I37" s="6">
        <v>9825.7800000000007</v>
      </c>
      <c r="J37" s="6">
        <f>G37+H37+I37</f>
        <v>21777.54</v>
      </c>
      <c r="K37" s="15">
        <f>(G37+H37+I37)/E37</f>
        <v>9.4846359871336022E-3</v>
      </c>
      <c r="L37" s="20">
        <f>K37*(E37/E$38)</f>
        <v>3.3672199688643246E-3</v>
      </c>
      <c r="N37" s="6">
        <f>(G37+H37)/C37</f>
        <v>497.99</v>
      </c>
      <c r="O37" s="18">
        <f>$N37*($C37/$C$38)</f>
        <v>145.75317073170731</v>
      </c>
      <c r="Q37" s="15">
        <f>I37/E37</f>
        <v>4.2793605976459053E-3</v>
      </c>
      <c r="R37" s="20">
        <f>Q37*(E37/E$38)</f>
        <v>1.5192516062726875E-3</v>
      </c>
      <c r="T37" s="20">
        <f>G37/(G37+H37)</f>
        <v>0.75317442786669075</v>
      </c>
      <c r="V37" s="40">
        <v>3336.87</v>
      </c>
      <c r="W37" s="40">
        <v>2733.44</v>
      </c>
      <c r="X37" s="40">
        <f>V37+W37</f>
        <v>6070.3099999999995</v>
      </c>
      <c r="Y37" s="39">
        <f>X37/E37</f>
        <v>2.643764202892382E-3</v>
      </c>
      <c r="Z37" s="78">
        <f>Y37*(E37/E$38)</f>
        <v>9.3858484701195787E-4</v>
      </c>
      <c r="AB37" s="40">
        <f>V37/C37</f>
        <v>139.03625</v>
      </c>
      <c r="AC37" s="22">
        <f>$AB37*($C37/$C$38)</f>
        <v>40.693536585365848</v>
      </c>
      <c r="AE37" s="39">
        <f>W37/E37</f>
        <v>1.1904780518217609E-3</v>
      </c>
      <c r="AF37" s="78">
        <f>AE37*(E37/E$38)</f>
        <v>4.2264157254182512E-4</v>
      </c>
      <c r="AH37" s="81">
        <f>(J37-X37)/J37</f>
        <v>0.72125823210518736</v>
      </c>
      <c r="AI37">
        <v>2020</v>
      </c>
    </row>
    <row r="38" spans="1:35" s="8" customFormat="1" ht="15.75" thickBot="1" x14ac:dyDescent="0.3">
      <c r="A38" s="8" t="str">
        <f>A37</f>
        <v>Ascensus</v>
      </c>
      <c r="B38" s="36">
        <f>SUM(B33:B37)</f>
        <v>5</v>
      </c>
      <c r="C38" s="36">
        <f t="shared" ref="C38:X38" si="42">SUM(C33:C37)</f>
        <v>82</v>
      </c>
      <c r="D38" s="24">
        <f>C38/B38</f>
        <v>16.399999999999999</v>
      </c>
      <c r="E38" s="9">
        <f t="shared" si="42"/>
        <v>6467513.3199999994</v>
      </c>
      <c r="F38" s="9">
        <f>E38/B38</f>
        <v>1293502.6639999999</v>
      </c>
      <c r="G38" s="9">
        <f t="shared" si="42"/>
        <v>13577.82</v>
      </c>
      <c r="H38" s="9">
        <f t="shared" si="42"/>
        <v>21399.21</v>
      </c>
      <c r="I38" s="9">
        <f t="shared" si="42"/>
        <v>26125.120000000003</v>
      </c>
      <c r="J38" s="9">
        <f t="shared" si="42"/>
        <v>61102.15</v>
      </c>
      <c r="K38" s="16"/>
      <c r="L38" s="16">
        <f t="shared" si="42"/>
        <v>9.4475491547963315E-3</v>
      </c>
      <c r="M38" s="16">
        <f>L38*(E38/E$138)</f>
        <v>4.8665348600371869E-4</v>
      </c>
      <c r="N38" s="9"/>
      <c r="O38" s="9">
        <f t="shared" si="42"/>
        <v>426.54914634146343</v>
      </c>
      <c r="P38" s="9">
        <f>O38*(C38/C$138)</f>
        <v>15.621719517641806</v>
      </c>
      <c r="Q38" s="16"/>
      <c r="R38" s="16">
        <f>SUM(R33:R37)</f>
        <v>4.0394381437470319E-3</v>
      </c>
      <c r="S38" s="16">
        <f>R38*(E38/E$138)</f>
        <v>2.0807583236048927E-4</v>
      </c>
      <c r="T38" s="16">
        <f>AVERAGE(T33:T37)</f>
        <v>0.29476378453327678</v>
      </c>
      <c r="U38" s="16">
        <f>T38*(B38/B$138)</f>
        <v>1.4171335794869077E-2</v>
      </c>
      <c r="V38" s="9">
        <f t="shared" si="42"/>
        <v>12914</v>
      </c>
      <c r="W38" s="9">
        <f t="shared" si="42"/>
        <v>7699.43</v>
      </c>
      <c r="X38" s="9">
        <f t="shared" si="42"/>
        <v>20613.43</v>
      </c>
      <c r="Y38" s="16"/>
      <c r="Z38" s="16">
        <f>SUM(Z33:Z37)</f>
        <v>3.1872265243359406E-3</v>
      </c>
      <c r="AA38" s="16">
        <f>Z38*(E38/E$138)</f>
        <v>1.6417748913898498E-4</v>
      </c>
      <c r="AB38" s="9"/>
      <c r="AC38" s="9">
        <f t="shared" ref="AC38" si="43">SUM(AC33:AC37)</f>
        <v>157.48780487804876</v>
      </c>
      <c r="AD38" s="9">
        <f>AC38*(C38/C$138)</f>
        <v>5.7677534613666817</v>
      </c>
      <c r="AE38" s="16"/>
      <c r="AF38" s="16">
        <f>SUM(AF33:AF37)</f>
        <v>1.1904776409490257E-3</v>
      </c>
      <c r="AG38" s="16">
        <f>AF38*(E38/E$138)</f>
        <v>6.1322792237942708E-5</v>
      </c>
      <c r="AH38" s="10"/>
    </row>
    <row r="39" spans="1:35" ht="15.75" thickTop="1" x14ac:dyDescent="0.25">
      <c r="A39" t="s">
        <v>24</v>
      </c>
      <c r="B39" s="35">
        <v>1</v>
      </c>
      <c r="C39" s="35">
        <v>5</v>
      </c>
      <c r="E39" s="42">
        <v>285941.40000000002</v>
      </c>
      <c r="G39" s="6">
        <v>0</v>
      </c>
      <c r="H39" s="6">
        <v>7291.14</v>
      </c>
      <c r="I39" s="6">
        <v>936.62</v>
      </c>
      <c r="J39" s="6">
        <f>G39+H39+I39</f>
        <v>8227.76</v>
      </c>
      <c r="K39" s="15">
        <f>(G39+H39+I39)/E39</f>
        <v>2.8774287319010116E-2</v>
      </c>
      <c r="L39" s="20">
        <f>K39*(E39/E$42)</f>
        <v>3.1528482254602691E-3</v>
      </c>
      <c r="N39" s="6">
        <f>(G39+H39)/C39</f>
        <v>1458.2280000000001</v>
      </c>
      <c r="O39" s="18">
        <f>$N39*($C39/$C$42)</f>
        <v>145.8228</v>
      </c>
      <c r="Q39" s="15">
        <f>I39/E39</f>
        <v>3.2755662523859782E-3</v>
      </c>
      <c r="R39" s="20">
        <f>Q39*(E39/E$42)</f>
        <v>3.5890943646029995E-4</v>
      </c>
      <c r="T39" s="20">
        <f>G39/(G39+H39)</f>
        <v>0</v>
      </c>
      <c r="V39" s="40">
        <v>1728.75</v>
      </c>
      <c r="W39" s="40">
        <v>340.41</v>
      </c>
      <c r="X39" s="40">
        <f>V39+W39</f>
        <v>2069.16</v>
      </c>
      <c r="Y39" s="39">
        <f>X39/E39</f>
        <v>7.2363078588829725E-3</v>
      </c>
      <c r="Z39" s="78">
        <f>Y39*(E39/E$42)</f>
        <v>7.9289471669000675E-4</v>
      </c>
      <c r="AB39" s="40">
        <f>V39/C39</f>
        <v>345.75</v>
      </c>
      <c r="AC39" s="22">
        <f>$AB39*($C39/$C$42)</f>
        <v>34.575000000000003</v>
      </c>
      <c r="AE39" s="39">
        <f>W39/E39</f>
        <v>1.1904886805478325E-3</v>
      </c>
      <c r="AF39" s="78">
        <f>AE39*(E39/E$42)</f>
        <v>1.3044389535291868E-4</v>
      </c>
      <c r="AH39" s="81">
        <f>(J39-X39)/J39</f>
        <v>0.74851478409676508</v>
      </c>
      <c r="AI39">
        <v>2019</v>
      </c>
    </row>
    <row r="40" spans="1:35" x14ac:dyDescent="0.25">
      <c r="A40" t="s">
        <v>24</v>
      </c>
      <c r="B40" s="35">
        <v>1</v>
      </c>
      <c r="C40" s="35">
        <v>6</v>
      </c>
      <c r="E40" s="42">
        <v>1625750.93</v>
      </c>
      <c r="G40" s="6">
        <v>0</v>
      </c>
      <c r="H40" s="6">
        <v>13799.96</v>
      </c>
      <c r="I40" s="6">
        <v>2399.1799999999998</v>
      </c>
      <c r="J40" s="6">
        <f>G40+H40+I40</f>
        <v>16199.14</v>
      </c>
      <c r="K40" s="15">
        <f>(G40+H40+I40)/E40</f>
        <v>9.9640970219220474E-3</v>
      </c>
      <c r="L40" s="20">
        <f>K40*(E40/E$42)</f>
        <v>6.2074525512390323E-3</v>
      </c>
      <c r="N40" s="6">
        <f>(G40+H40)/C40</f>
        <v>2299.9933333333333</v>
      </c>
      <c r="O40" s="18">
        <f>$N40*($C40/$C$42)</f>
        <v>275.99919999999997</v>
      </c>
      <c r="Q40" s="15">
        <f>I40/E40</f>
        <v>1.4757365078056574E-3</v>
      </c>
      <c r="R40" s="20">
        <f>Q40*(E40/E$42)</f>
        <v>9.1935720117744904E-4</v>
      </c>
      <c r="T40" s="20">
        <f>G40/(G40+H40)</f>
        <v>0</v>
      </c>
      <c r="V40" s="40">
        <v>2800.6</v>
      </c>
      <c r="W40" s="40">
        <v>1935.42</v>
      </c>
      <c r="X40" s="40">
        <f>V40+W40</f>
        <v>4736.0200000000004</v>
      </c>
      <c r="Y40" s="39">
        <f>X40/E40</f>
        <v>2.9131276584907139E-3</v>
      </c>
      <c r="Z40" s="78">
        <f>Y40*(E40/E$42)</f>
        <v>1.81482593716204E-3</v>
      </c>
      <c r="AB40" s="40">
        <f>V40/C40</f>
        <v>466.76666666666665</v>
      </c>
      <c r="AC40" s="22">
        <f>$AB40*($C40/$C$42)</f>
        <v>56.011999999999993</v>
      </c>
      <c r="AE40" s="39">
        <f>W40/E40</f>
        <v>1.1904775598067781E-3</v>
      </c>
      <c r="AF40" s="78">
        <f>AE40*(E40/E$42)</f>
        <v>7.4164602668530858E-4</v>
      </c>
      <c r="AH40" s="81">
        <f>(J40-X40)/J40</f>
        <v>0.70763756594485872</v>
      </c>
      <c r="AI40">
        <v>2019</v>
      </c>
    </row>
    <row r="41" spans="1:35" x14ac:dyDescent="0.25">
      <c r="A41" t="s">
        <v>24</v>
      </c>
      <c r="B41" s="35">
        <v>1</v>
      </c>
      <c r="C41" s="35">
        <v>39</v>
      </c>
      <c r="E41" s="42">
        <v>697935.35</v>
      </c>
      <c r="G41" s="6">
        <v>4542.4399999999996</v>
      </c>
      <c r="H41" s="6">
        <v>0</v>
      </c>
      <c r="I41" s="6">
        <v>5207.82</v>
      </c>
      <c r="J41" s="6">
        <f>G41+H41+I41</f>
        <v>9750.2599999999984</v>
      </c>
      <c r="K41" s="15">
        <f>(G41+H41+I41)/E41</f>
        <v>1.3970147808102854E-2</v>
      </c>
      <c r="L41" s="20">
        <f>K41*(E41/E$42)</f>
        <v>3.7362647839480293E-3</v>
      </c>
      <c r="N41" s="6">
        <f>(G41+H41)/C41</f>
        <v>116.4728205128205</v>
      </c>
      <c r="O41" s="18">
        <f>$N41*($C41/$C$42)</f>
        <v>90.848799999999997</v>
      </c>
      <c r="Q41" s="15">
        <f>I41/E41</f>
        <v>7.4617512925803228E-3</v>
      </c>
      <c r="R41" s="20">
        <f>Q41*(E41/E$42)</f>
        <v>1.9956180109187067E-3</v>
      </c>
      <c r="T41" s="20">
        <f>G41/(G41+H41)</f>
        <v>1</v>
      </c>
      <c r="V41" s="40">
        <v>2328.35</v>
      </c>
      <c r="W41" s="40">
        <v>830.88</v>
      </c>
      <c r="X41" s="40">
        <f>V41+W41</f>
        <v>3159.23</v>
      </c>
      <c r="Y41" s="39">
        <f>X41/E41</f>
        <v>4.5265367343837798E-3</v>
      </c>
      <c r="Z41" s="78">
        <f>Y41*(E41/E$42)</f>
        <v>1.2106056447102062E-3</v>
      </c>
      <c r="AB41" s="40">
        <f>V41/C41</f>
        <v>59.70128205128205</v>
      </c>
      <c r="AC41" s="22">
        <f>$AB41*($C41/$C$42)</f>
        <v>46.567</v>
      </c>
      <c r="AE41" s="39">
        <f>W41/E41</f>
        <v>1.1904827574645703E-3</v>
      </c>
      <c r="AF41" s="78">
        <f>AE41*(E41/E$42)</f>
        <v>3.1839024638181333E-4</v>
      </c>
      <c r="AH41" s="81">
        <f>(J41-X41)/J41</f>
        <v>0.67598505065505943</v>
      </c>
      <c r="AI41">
        <v>2020</v>
      </c>
    </row>
    <row r="42" spans="1:35" s="8" customFormat="1" ht="15.75" thickBot="1" x14ac:dyDescent="0.3">
      <c r="A42" s="8" t="str">
        <f>A41</f>
        <v>Aspire</v>
      </c>
      <c r="B42" s="36">
        <f>SUM(B39:B41)</f>
        <v>3</v>
      </c>
      <c r="C42" s="36">
        <f t="shared" ref="C42:X42" si="44">SUM(C39:C41)</f>
        <v>50</v>
      </c>
      <c r="D42" s="24">
        <f>C42/B42</f>
        <v>16.666666666666668</v>
      </c>
      <c r="E42" s="9">
        <f t="shared" si="44"/>
        <v>2609627.6800000002</v>
      </c>
      <c r="F42" s="9">
        <f>E42/B42</f>
        <v>869875.89333333343</v>
      </c>
      <c r="G42" s="9">
        <f t="shared" si="44"/>
        <v>4542.4399999999996</v>
      </c>
      <c r="H42" s="9">
        <f t="shared" si="44"/>
        <v>21091.1</v>
      </c>
      <c r="I42" s="9">
        <f t="shared" si="44"/>
        <v>8543.619999999999</v>
      </c>
      <c r="J42" s="9">
        <f t="shared" si="44"/>
        <v>34177.160000000003</v>
      </c>
      <c r="K42" s="16"/>
      <c r="L42" s="16">
        <f t="shared" si="44"/>
        <v>1.309656556064733E-2</v>
      </c>
      <c r="M42" s="16">
        <f>L42*(E42/E$138)</f>
        <v>2.7220701817705026E-4</v>
      </c>
      <c r="N42" s="9"/>
      <c r="O42" s="9">
        <f t="shared" si="44"/>
        <v>512.67079999999999</v>
      </c>
      <c r="P42" s="9">
        <f>O42*(C42/C$138)</f>
        <v>11.44865564984368</v>
      </c>
      <c r="Q42" s="16"/>
      <c r="R42" s="16">
        <f>SUM(R39:R41)</f>
        <v>3.2738846485564554E-3</v>
      </c>
      <c r="S42" s="16">
        <f>R42*(E42/E$138)</f>
        <v>6.804641826991506E-5</v>
      </c>
      <c r="T42" s="16">
        <f>AVERAGE(T39:T41)</f>
        <v>0.33333333333333331</v>
      </c>
      <c r="U42" s="16">
        <f>T42*(B42/B$138)</f>
        <v>9.6153846153846159E-3</v>
      </c>
      <c r="V42" s="9">
        <f t="shared" si="44"/>
        <v>6857.7000000000007</v>
      </c>
      <c r="W42" s="9">
        <f t="shared" si="44"/>
        <v>3106.71</v>
      </c>
      <c r="X42" s="9">
        <f t="shared" si="44"/>
        <v>9964.41</v>
      </c>
      <c r="Y42" s="16"/>
      <c r="Z42" s="16">
        <f>SUM(Z39:Z41)</f>
        <v>3.818326298562253E-3</v>
      </c>
      <c r="AA42" s="16">
        <f>Z42*(E42/E$138)</f>
        <v>7.9362426076174319E-5</v>
      </c>
      <c r="AB42" s="9"/>
      <c r="AC42" s="9">
        <f t="shared" ref="AC42" si="45">SUM(AC39:AC41)</f>
        <v>137.154</v>
      </c>
      <c r="AD42" s="9">
        <f>AC42*(C42/C$138)</f>
        <v>3.0628405538186687</v>
      </c>
      <c r="AE42" s="16"/>
      <c r="AF42" s="16">
        <f>SUM(AF39:AF41)</f>
        <v>1.1904801684200406E-3</v>
      </c>
      <c r="AG42" s="16">
        <f>AF42*(E42/E$138)</f>
        <v>2.474366698230116E-5</v>
      </c>
      <c r="AH42" s="10"/>
    </row>
    <row r="43" spans="1:35" ht="15.75" thickTop="1" x14ac:dyDescent="0.25">
      <c r="A43" t="s">
        <v>25</v>
      </c>
      <c r="B43" s="35">
        <v>1</v>
      </c>
      <c r="C43" s="35">
        <v>17</v>
      </c>
      <c r="E43" s="42">
        <v>241397.97</v>
      </c>
      <c r="G43" s="6">
        <v>2526.23</v>
      </c>
      <c r="H43" s="6">
        <v>0</v>
      </c>
      <c r="I43" s="6">
        <v>1372.28</v>
      </c>
      <c r="J43" s="6">
        <f>G43+H43+I43</f>
        <v>3898.51</v>
      </c>
      <c r="K43" s="15">
        <f>(G43+H43+I43)/E43</f>
        <v>1.614972155731053E-2</v>
      </c>
      <c r="L43" s="20">
        <f>K43*(E43/E$45)</f>
        <v>7.7714208929500995E-4</v>
      </c>
      <c r="N43" s="6">
        <f>(G43+H43)/C43</f>
        <v>148.60176470588235</v>
      </c>
      <c r="O43" s="18">
        <f>$N43*($C43/$C$45)</f>
        <v>29.374767441860463</v>
      </c>
      <c r="Q43" s="15">
        <f>I43/E43</f>
        <v>5.684720546738649E-3</v>
      </c>
      <c r="R43" s="20">
        <f>Q43*(E43/E$45)</f>
        <v>2.7355490849010418E-4</v>
      </c>
      <c r="T43" s="20">
        <f>G43/(G43+H43)</f>
        <v>1</v>
      </c>
      <c r="V43" s="40">
        <v>1693.12</v>
      </c>
      <c r="W43" s="40">
        <v>287.38</v>
      </c>
      <c r="X43" s="40">
        <f>V43+W43</f>
        <v>1980.5</v>
      </c>
      <c r="Y43" s="39">
        <f>X43/E43</f>
        <v>8.2042943443144944E-3</v>
      </c>
      <c r="Z43" s="78">
        <f>Y43*(E43/E$45)</f>
        <v>3.9479952798601698E-4</v>
      </c>
      <c r="AB43" s="40">
        <f>V43/C43</f>
        <v>99.595294117647057</v>
      </c>
      <c r="AC43" s="22">
        <f>$AB43*($C43/$C$45)</f>
        <v>19.687441860465114</v>
      </c>
      <c r="AE43" s="39">
        <f>W43/E43</f>
        <v>1.1904822563338043E-3</v>
      </c>
      <c r="AF43" s="78">
        <f>AE43*(E43/E$45)</f>
        <v>5.7287295305539789E-5</v>
      </c>
      <c r="AH43" s="81">
        <f>(J43-X43)/J43</f>
        <v>0.49198539955008452</v>
      </c>
      <c r="AI43">
        <v>2019</v>
      </c>
    </row>
    <row r="44" spans="1:35" x14ac:dyDescent="0.25">
      <c r="A44" t="s">
        <v>25</v>
      </c>
      <c r="B44" s="35">
        <v>1</v>
      </c>
      <c r="C44" s="35">
        <v>69</v>
      </c>
      <c r="E44" s="42">
        <v>4775072.0599999996</v>
      </c>
      <c r="G44" s="6">
        <v>22996.47</v>
      </c>
      <c r="H44" s="6">
        <v>0</v>
      </c>
      <c r="I44" s="6">
        <v>21691.91</v>
      </c>
      <c r="J44" s="6">
        <f>G44+H44+I44</f>
        <v>44688.380000000005</v>
      </c>
      <c r="K44" s="15">
        <f>(G44+H44+I44)/E44</f>
        <v>9.358681803851146E-3</v>
      </c>
      <c r="L44" s="20">
        <f>K44*(E44/E$45)</f>
        <v>8.9083319012672364E-3</v>
      </c>
      <c r="N44" s="6">
        <f>(G44+H44)/C44</f>
        <v>333.28217391304349</v>
      </c>
      <c r="O44" s="18">
        <f>$N44*($C44/$C$45)</f>
        <v>267.40081395348835</v>
      </c>
      <c r="Q44" s="15">
        <f>I44/E44</f>
        <v>4.5427398220248012E-3</v>
      </c>
      <c r="R44" s="20">
        <f>Q44*(E44/E$45)</f>
        <v>4.3241382626181069E-3</v>
      </c>
      <c r="T44" s="20">
        <f>G44/(G44+H44)</f>
        <v>1</v>
      </c>
      <c r="V44" s="40">
        <v>6490.06</v>
      </c>
      <c r="W44" s="40">
        <v>5684.61</v>
      </c>
      <c r="X44" s="40">
        <f>V44+W44</f>
        <v>12174.67</v>
      </c>
      <c r="Y44" s="39">
        <f>X44/E44</f>
        <v>2.5496306332181301E-3</v>
      </c>
      <c r="Z44" s="78">
        <f>Y44*(E44/E$45)</f>
        <v>2.4269396462436358E-3</v>
      </c>
      <c r="AB44" s="40">
        <f>V44/C44</f>
        <v>94.05884057971015</v>
      </c>
      <c r="AC44" s="22">
        <f>$AB44*($C44/$C$45)</f>
        <v>75.465813953488379</v>
      </c>
      <c r="AE44" s="39">
        <f>W44/E44</f>
        <v>1.1904762752418024E-3</v>
      </c>
      <c r="AF44" s="78">
        <f>AE44*(E44/E$45)</f>
        <v>1.1331892677528866E-3</v>
      </c>
      <c r="AH44" s="81">
        <f>(J44-X44)/J44</f>
        <v>0.72756519703779821</v>
      </c>
      <c r="AI44">
        <v>2019</v>
      </c>
    </row>
    <row r="45" spans="1:35" s="8" customFormat="1" ht="15.75" thickBot="1" x14ac:dyDescent="0.3">
      <c r="A45" s="8" t="str">
        <f>A44</f>
        <v>AXA</v>
      </c>
      <c r="B45" s="36">
        <f>SUM(B43:B44)</f>
        <v>2</v>
      </c>
      <c r="C45" s="36">
        <f t="shared" ref="C45:X45" si="46">SUM(C43:C44)</f>
        <v>86</v>
      </c>
      <c r="D45" s="24">
        <f>C45/B45</f>
        <v>43</v>
      </c>
      <c r="E45" s="9">
        <f t="shared" si="46"/>
        <v>5016470.0299999993</v>
      </c>
      <c r="F45" s="9">
        <f>E45/B45</f>
        <v>2508235.0149999997</v>
      </c>
      <c r="G45" s="9">
        <f t="shared" si="46"/>
        <v>25522.7</v>
      </c>
      <c r="H45" s="9">
        <f t="shared" si="46"/>
        <v>0</v>
      </c>
      <c r="I45" s="9">
        <f t="shared" si="46"/>
        <v>23064.19</v>
      </c>
      <c r="J45" s="9">
        <f t="shared" si="46"/>
        <v>48586.890000000007</v>
      </c>
      <c r="K45" s="16"/>
      <c r="L45" s="16">
        <f t="shared" si="46"/>
        <v>9.6854739905622468E-3</v>
      </c>
      <c r="M45" s="16">
        <f>L45*(E45/E$138)</f>
        <v>3.8697458915241473E-4</v>
      </c>
      <c r="N45" s="9"/>
      <c r="O45" s="9">
        <f t="shared" si="46"/>
        <v>296.77558139534881</v>
      </c>
      <c r="P45" s="9">
        <f>O45*(C45/C$138)</f>
        <v>11.399151406878069</v>
      </c>
      <c r="Q45" s="16"/>
      <c r="R45" s="16">
        <f>SUM(R43:R44)</f>
        <v>4.5976931711082109E-3</v>
      </c>
      <c r="S45" s="16">
        <f>R45*(E45/E$138)</f>
        <v>1.8369678424330578E-4</v>
      </c>
      <c r="T45" s="16">
        <f>AVERAGE(T43:T44)</f>
        <v>1</v>
      </c>
      <c r="U45" s="16">
        <f>T45*(B45/B$138)</f>
        <v>1.9230769230769232E-2</v>
      </c>
      <c r="V45" s="9">
        <f t="shared" si="46"/>
        <v>8183.18</v>
      </c>
      <c r="W45" s="9">
        <f t="shared" si="46"/>
        <v>5971.99</v>
      </c>
      <c r="X45" s="9">
        <f t="shared" si="46"/>
        <v>14155.17</v>
      </c>
      <c r="Y45" s="16"/>
      <c r="Z45" s="16">
        <f>SUM(Z43:Z44)</f>
        <v>2.8217391742296526E-3</v>
      </c>
      <c r="AA45" s="16">
        <f>Z45*(E45/E$138)</f>
        <v>1.1274010530685511E-4</v>
      </c>
      <c r="AB45" s="9"/>
      <c r="AC45" s="9">
        <f t="shared" ref="AC45" si="47">SUM(AC43:AC44)</f>
        <v>95.153255813953493</v>
      </c>
      <c r="AD45" s="9">
        <f>AC45*(C45/C$138)</f>
        <v>3.6548369807949981</v>
      </c>
      <c r="AE45" s="16"/>
      <c r="AF45" s="16">
        <f>SUM(AF43:AF44)</f>
        <v>1.1904765630584265E-3</v>
      </c>
      <c r="AG45" s="16">
        <f>AF45*(E45/E$138)</f>
        <v>4.7564443344126968E-5</v>
      </c>
      <c r="AH45" s="10"/>
    </row>
    <row r="46" spans="1:35" ht="15.75" thickTop="1" x14ac:dyDescent="0.25">
      <c r="A46" t="s">
        <v>26</v>
      </c>
      <c r="B46" s="35">
        <v>1</v>
      </c>
      <c r="C46" s="35">
        <v>30</v>
      </c>
      <c r="E46" s="42">
        <v>1420521.36</v>
      </c>
      <c r="G46" s="6">
        <v>9102.94</v>
      </c>
      <c r="H46" s="6">
        <v>1250</v>
      </c>
      <c r="I46" s="6">
        <v>972.96</v>
      </c>
      <c r="J46" s="6">
        <f>G46+H46+I46</f>
        <v>11325.900000000001</v>
      </c>
      <c r="K46" s="15">
        <f>(G46+H46+I46)/E46</f>
        <v>7.9730585677360039E-3</v>
      </c>
      <c r="L46" s="20">
        <f>K46</f>
        <v>7.9730585677360039E-3</v>
      </c>
      <c r="N46" s="6">
        <f>(G46+H46)/C46</f>
        <v>345.09800000000001</v>
      </c>
      <c r="O46" s="18">
        <f>$N46</f>
        <v>345.09800000000001</v>
      </c>
      <c r="Q46" s="15">
        <f>I46/E46</f>
        <v>6.8493162256989923E-4</v>
      </c>
      <c r="R46" s="20">
        <f>Q46</f>
        <v>6.8493162256989923E-4</v>
      </c>
      <c r="T46" s="20">
        <f>G46/(G46+H46)</f>
        <v>0.87926134991606253</v>
      </c>
      <c r="V46" s="40">
        <v>2636.42</v>
      </c>
      <c r="W46" s="40">
        <v>1691.1</v>
      </c>
      <c r="X46" s="40">
        <f>V46+W46</f>
        <v>4327.5200000000004</v>
      </c>
      <c r="Y46" s="39">
        <f>X46/E46</f>
        <v>3.046430783694798E-3</v>
      </c>
      <c r="Z46" s="78">
        <f>Y46</f>
        <v>3.046430783694798E-3</v>
      </c>
      <c r="AB46" s="40">
        <f>V46/C46</f>
        <v>87.88066666666667</v>
      </c>
      <c r="AC46" s="22">
        <f>$AB46</f>
        <v>87.88066666666667</v>
      </c>
      <c r="AE46" s="39">
        <f>W46/E46</f>
        <v>1.1904784029435501E-3</v>
      </c>
      <c r="AF46" s="78">
        <f>AE46</f>
        <v>1.1904784029435501E-3</v>
      </c>
      <c r="AH46" s="81">
        <f>(J46-X46)/J46</f>
        <v>0.61790939351398122</v>
      </c>
      <c r="AI46">
        <v>2019</v>
      </c>
    </row>
    <row r="47" spans="1:35" s="8" customFormat="1" ht="15.75" thickBot="1" x14ac:dyDescent="0.3">
      <c r="A47" s="8" t="str">
        <f>A46</f>
        <v>CUNA</v>
      </c>
      <c r="B47" s="36">
        <f>SUM(B46)</f>
        <v>1</v>
      </c>
      <c r="C47" s="36">
        <f t="shared" ref="C47:X47" si="48">SUM(C46)</f>
        <v>30</v>
      </c>
      <c r="D47" s="24">
        <f>C47/B47</f>
        <v>30</v>
      </c>
      <c r="E47" s="9">
        <f t="shared" si="48"/>
        <v>1420521.36</v>
      </c>
      <c r="F47" s="9">
        <f>E47/B47</f>
        <v>1420521.36</v>
      </c>
      <c r="G47" s="9">
        <f t="shared" si="48"/>
        <v>9102.94</v>
      </c>
      <c r="H47" s="9">
        <f t="shared" si="48"/>
        <v>1250</v>
      </c>
      <c r="I47" s="9">
        <f t="shared" si="48"/>
        <v>972.96</v>
      </c>
      <c r="J47" s="9">
        <f t="shared" si="48"/>
        <v>11325.900000000001</v>
      </c>
      <c r="K47" s="16"/>
      <c r="L47" s="16">
        <f t="shared" si="48"/>
        <v>7.9730585677360039E-3</v>
      </c>
      <c r="M47" s="16">
        <f>L47*(E47/E$138)</f>
        <v>9.0206133779736349E-5</v>
      </c>
      <c r="N47" s="9"/>
      <c r="O47" s="9">
        <f t="shared" si="48"/>
        <v>345.09800000000001</v>
      </c>
      <c r="P47" s="9">
        <f>O47*(C47/C$138)</f>
        <v>4.6239124609200539</v>
      </c>
      <c r="Q47" s="16"/>
      <c r="R47" s="16">
        <f>SUM(R46)</f>
        <v>6.8493162256989923E-4</v>
      </c>
      <c r="S47" s="16">
        <f>R47*(E47/E$138)</f>
        <v>7.7492261032087756E-6</v>
      </c>
      <c r="T47" s="16">
        <f>AVERAGE(T46)</f>
        <v>0.87926134991606253</v>
      </c>
      <c r="U47" s="16">
        <f>T47*(B47/B$138)</f>
        <v>8.454436056885218E-3</v>
      </c>
      <c r="V47" s="9">
        <f t="shared" si="48"/>
        <v>2636.42</v>
      </c>
      <c r="W47" s="9">
        <f t="shared" si="48"/>
        <v>1691.1</v>
      </c>
      <c r="X47" s="9">
        <f t="shared" si="48"/>
        <v>4327.5200000000004</v>
      </c>
      <c r="Y47" s="16"/>
      <c r="Z47" s="16">
        <f>SUM(Z46)</f>
        <v>3.046430783694798E-3</v>
      </c>
      <c r="AA47" s="16">
        <f>Z47*(E47/E$138)</f>
        <v>3.4466916364658408E-5</v>
      </c>
      <c r="AB47" s="9"/>
      <c r="AC47" s="9">
        <f t="shared" ref="AC47" si="49">SUM(AC46)</f>
        <v>87.88066666666667</v>
      </c>
      <c r="AD47" s="9">
        <f>AC47*(C47/C$138)</f>
        <v>1.1774988834301028</v>
      </c>
      <c r="AE47" s="16"/>
      <c r="AF47" s="16">
        <f>SUM(AF46)</f>
        <v>1.1904784029435501E-3</v>
      </c>
      <c r="AG47" s="16">
        <f>AF47*(E47/E$138)</f>
        <v>1.3468915744877857E-5</v>
      </c>
      <c r="AH47" s="10"/>
    </row>
    <row r="48" spans="1:35" ht="15.75" thickTop="1" x14ac:dyDescent="0.25">
      <c r="A48" t="s">
        <v>11</v>
      </c>
      <c r="B48" s="35">
        <v>1</v>
      </c>
      <c r="C48" s="35">
        <v>7</v>
      </c>
      <c r="E48" s="42">
        <v>3091755</v>
      </c>
      <c r="G48" s="6">
        <v>29589.439999999999</v>
      </c>
      <c r="H48" s="6">
        <v>1250</v>
      </c>
      <c r="I48" s="6">
        <v>5642.78</v>
      </c>
      <c r="J48" s="6">
        <f t="shared" ref="J48:J53" si="50">G48+H48+I48</f>
        <v>36482.22</v>
      </c>
      <c r="K48" s="15">
        <f t="shared" ref="K48:K53" si="51">(G48+H48+I48)/E48</f>
        <v>1.1799841837403029E-2</v>
      </c>
      <c r="L48" s="20">
        <f t="shared" ref="L48:L53" si="52">K48*(E48/E$54)</f>
        <v>2.716096718130391E-3</v>
      </c>
      <c r="N48" s="6">
        <f t="shared" ref="N48:N53" si="53">(G48+H48)/C48</f>
        <v>4405.6342857142854</v>
      </c>
      <c r="O48" s="18">
        <f t="shared" ref="O48:O53" si="54">$N48*($C48/$C$54)</f>
        <v>346.51056179775276</v>
      </c>
      <c r="Q48" s="15">
        <f t="shared" ref="Q48:Q53" si="55">I48/E48</f>
        <v>1.8251058056023197E-3</v>
      </c>
      <c r="R48" s="20">
        <f t="shared" ref="R48:R53" si="56">Q48*(E48/E$54)</f>
        <v>4.2010426556091725E-4</v>
      </c>
      <c r="T48" s="20">
        <f t="shared" ref="T48:T53" si="57">G48/(G48+H48)</f>
        <v>0.9594674870879627</v>
      </c>
      <c r="V48" s="40">
        <v>3973.4</v>
      </c>
      <c r="W48" s="40">
        <v>3680.66</v>
      </c>
      <c r="X48" s="40">
        <f t="shared" ref="X48:X53" si="58">V48+W48</f>
        <v>7654.0599999999995</v>
      </c>
      <c r="Y48" s="39">
        <f t="shared" ref="Y48:Y53" si="59">X48/E48</f>
        <v>2.4756360060871575E-3</v>
      </c>
      <c r="Z48" s="78">
        <f t="shared" ref="Z48:Z53" si="60">Y48*(E48/E$54)</f>
        <v>5.69843810118274E-4</v>
      </c>
      <c r="AB48" s="40">
        <f t="shared" ref="AB48:AB53" si="61">V48/C48</f>
        <v>567.62857142857149</v>
      </c>
      <c r="AC48" s="22">
        <f t="shared" ref="AC48:AC53" si="62">$AB48*($C48/$C$54)</f>
        <v>44.644943820224725</v>
      </c>
      <c r="AE48" s="39">
        <f t="shared" ref="AE48:AE53" si="63">W48/E48</f>
        <v>1.1904759594469807E-3</v>
      </c>
      <c r="AF48" s="78">
        <f t="shared" ref="AF48:AF53" si="64">AE48*(E48/E$54)</f>
        <v>2.7402467685776259E-4</v>
      </c>
      <c r="AH48" s="81">
        <f t="shared" ref="AH48:AH53" si="65">(J48-X48)/J48</f>
        <v>0.79019752635667462</v>
      </c>
      <c r="AI48">
        <v>2019</v>
      </c>
    </row>
    <row r="49" spans="1:35" x14ac:dyDescent="0.25">
      <c r="A49" t="s">
        <v>11</v>
      </c>
      <c r="B49" s="35">
        <v>1</v>
      </c>
      <c r="C49" s="35">
        <v>17</v>
      </c>
      <c r="E49" s="42">
        <v>3246727</v>
      </c>
      <c r="G49" s="6">
        <v>2378.85</v>
      </c>
      <c r="H49" s="6">
        <v>13799.69</v>
      </c>
      <c r="I49" s="6">
        <v>11498.96</v>
      </c>
      <c r="J49" s="6">
        <f t="shared" si="50"/>
        <v>27677.5</v>
      </c>
      <c r="K49" s="15">
        <f t="shared" si="51"/>
        <v>8.5247389139893812E-3</v>
      </c>
      <c r="L49" s="20">
        <f t="shared" si="52"/>
        <v>2.0605864148632923E-3</v>
      </c>
      <c r="N49" s="6">
        <f t="shared" si="53"/>
        <v>951.67882352941183</v>
      </c>
      <c r="O49" s="18">
        <f t="shared" si="54"/>
        <v>181.78134831460676</v>
      </c>
      <c r="Q49" s="15">
        <f t="shared" si="55"/>
        <v>3.5417083111699871E-3</v>
      </c>
      <c r="R49" s="20">
        <f t="shared" si="56"/>
        <v>8.5609613444337102E-4</v>
      </c>
      <c r="T49" s="20">
        <f t="shared" si="57"/>
        <v>0.14703737172822762</v>
      </c>
      <c r="V49" s="40">
        <v>4097.38</v>
      </c>
      <c r="W49" s="40">
        <v>3865.15</v>
      </c>
      <c r="X49" s="40">
        <f t="shared" si="58"/>
        <v>7962.5300000000007</v>
      </c>
      <c r="Y49" s="39">
        <f t="shared" si="59"/>
        <v>2.4524790658407686E-3</v>
      </c>
      <c r="Z49" s="78">
        <f t="shared" si="60"/>
        <v>5.9280936305451768E-4</v>
      </c>
      <c r="AB49" s="40">
        <f t="shared" si="61"/>
        <v>241.02235294117648</v>
      </c>
      <c r="AC49" s="22">
        <f t="shared" si="62"/>
        <v>46.03797752808989</v>
      </c>
      <c r="AE49" s="39">
        <f t="shared" si="63"/>
        <v>1.1904758238065597E-3</v>
      </c>
      <c r="AF49" s="78">
        <f t="shared" si="64"/>
        <v>2.8775993429351837E-4</v>
      </c>
      <c r="AH49" s="81">
        <f t="shared" si="65"/>
        <v>0.71231036040104778</v>
      </c>
      <c r="AI49">
        <v>2019</v>
      </c>
    </row>
    <row r="50" spans="1:35" x14ac:dyDescent="0.25">
      <c r="A50" t="s">
        <v>11</v>
      </c>
      <c r="B50" s="35">
        <v>1</v>
      </c>
      <c r="C50" s="35">
        <v>5</v>
      </c>
      <c r="E50" s="40">
        <v>1089159</v>
      </c>
      <c r="G50" s="6">
        <v>5552.2830000000004</v>
      </c>
      <c r="H50" s="6">
        <v>1000</v>
      </c>
      <c r="I50" s="6">
        <v>6676.0319999999965</v>
      </c>
      <c r="J50" s="6">
        <f t="shared" si="50"/>
        <v>13228.314999999997</v>
      </c>
      <c r="K50" s="15">
        <f t="shared" si="51"/>
        <v>1.214543973836694E-2</v>
      </c>
      <c r="L50" s="20">
        <f t="shared" si="52"/>
        <v>9.8484639799592826E-4</v>
      </c>
      <c r="N50" s="6">
        <f t="shared" si="53"/>
        <v>1310.4566</v>
      </c>
      <c r="O50" s="18">
        <f t="shared" si="54"/>
        <v>73.621157303370779</v>
      </c>
      <c r="Q50" s="15">
        <f t="shared" si="55"/>
        <v>6.1295292973753109E-3</v>
      </c>
      <c r="R50" s="20">
        <f t="shared" si="56"/>
        <v>4.9702974778764719E-4</v>
      </c>
      <c r="T50" s="20">
        <f t="shared" si="57"/>
        <v>0.84738143941584942</v>
      </c>
      <c r="V50" s="40">
        <v>2371.3272000000002</v>
      </c>
      <c r="W50" s="40">
        <v>1296.6178571428575</v>
      </c>
      <c r="X50" s="40">
        <f t="shared" si="58"/>
        <v>3667.9450571428579</v>
      </c>
      <c r="Y50" s="39">
        <f t="shared" si="59"/>
        <v>3.3676855786371482E-3</v>
      </c>
      <c r="Z50" s="78">
        <f t="shared" si="60"/>
        <v>2.7307805095162259E-4</v>
      </c>
      <c r="AB50" s="40">
        <f t="shared" si="61"/>
        <v>474.26544000000001</v>
      </c>
      <c r="AC50" s="22">
        <f t="shared" si="62"/>
        <v>26.644125842696628</v>
      </c>
      <c r="AE50" s="39">
        <f t="shared" si="63"/>
        <v>1.1904761904761908E-3</v>
      </c>
      <c r="AF50" s="78">
        <f t="shared" si="64"/>
        <v>9.6533037366009394E-5</v>
      </c>
      <c r="AH50" s="81">
        <f t="shared" si="65"/>
        <v>0.72272016072017786</v>
      </c>
      <c r="AI50">
        <v>2020</v>
      </c>
    </row>
    <row r="51" spans="1:35" x14ac:dyDescent="0.25">
      <c r="A51" t="s">
        <v>11</v>
      </c>
      <c r="B51" s="35">
        <v>1</v>
      </c>
      <c r="C51" s="35">
        <v>9</v>
      </c>
      <c r="E51" s="40">
        <v>1153829</v>
      </c>
      <c r="G51" s="6">
        <v>454.44299999999998</v>
      </c>
      <c r="H51" s="6">
        <v>6807.1119999999992</v>
      </c>
      <c r="I51" s="6">
        <v>454.44299999999998</v>
      </c>
      <c r="J51" s="6">
        <f t="shared" si="50"/>
        <v>7715.9979999999996</v>
      </c>
      <c r="K51" s="15">
        <f t="shared" si="51"/>
        <v>6.6872976844922424E-3</v>
      </c>
      <c r="L51" s="20">
        <f t="shared" si="52"/>
        <v>5.7445508647501874E-4</v>
      </c>
      <c r="N51" s="6">
        <f t="shared" si="53"/>
        <v>806.83944444444433</v>
      </c>
      <c r="O51" s="18">
        <f t="shared" si="54"/>
        <v>81.590505617977513</v>
      </c>
      <c r="Q51" s="15">
        <f t="shared" si="55"/>
        <v>3.9385645533263595E-4</v>
      </c>
      <c r="R51" s="20">
        <f t="shared" si="56"/>
        <v>3.3833224537249355E-5</v>
      </c>
      <c r="T51" s="20">
        <f t="shared" si="57"/>
        <v>6.258205026333892E-2</v>
      </c>
      <c r="V51" s="40">
        <v>2423.0632000000001</v>
      </c>
      <c r="W51" s="40">
        <v>1373.6059523809527</v>
      </c>
      <c r="X51" s="40">
        <f t="shared" si="58"/>
        <v>3796.6691523809527</v>
      </c>
      <c r="Y51" s="39">
        <f t="shared" si="59"/>
        <v>3.2904955174301847E-3</v>
      </c>
      <c r="Z51" s="78">
        <f t="shared" si="60"/>
        <v>2.8266154374949765E-4</v>
      </c>
      <c r="AB51" s="40">
        <f t="shared" si="61"/>
        <v>269.22924444444448</v>
      </c>
      <c r="AC51" s="22">
        <f t="shared" si="62"/>
        <v>27.225429213483149</v>
      </c>
      <c r="AE51" s="39">
        <f t="shared" si="63"/>
        <v>1.1904761904761908E-3</v>
      </c>
      <c r="AF51" s="78">
        <f t="shared" si="64"/>
        <v>1.0226479143172416E-4</v>
      </c>
      <c r="AH51" s="81">
        <f t="shared" si="65"/>
        <v>0.5079484011814217</v>
      </c>
      <c r="AI51">
        <v>2020</v>
      </c>
    </row>
    <row r="52" spans="1:35" x14ac:dyDescent="0.25">
      <c r="A52" t="s">
        <v>11</v>
      </c>
      <c r="B52" s="35">
        <v>1</v>
      </c>
      <c r="C52" s="35">
        <v>11</v>
      </c>
      <c r="E52" s="42">
        <v>1319609</v>
      </c>
      <c r="G52" s="6">
        <v>12395.8</v>
      </c>
      <c r="H52" s="6">
        <v>0</v>
      </c>
      <c r="I52" s="6">
        <v>6892.15</v>
      </c>
      <c r="J52" s="6">
        <f t="shared" si="50"/>
        <v>19287.949999999997</v>
      </c>
      <c r="K52" s="15">
        <f t="shared" si="51"/>
        <v>1.4616412892000583E-2</v>
      </c>
      <c r="L52" s="20">
        <f t="shared" si="52"/>
        <v>1.435985466193205E-3</v>
      </c>
      <c r="N52" s="6">
        <f t="shared" si="53"/>
        <v>1126.890909090909</v>
      </c>
      <c r="O52" s="18">
        <f t="shared" si="54"/>
        <v>139.27865168539324</v>
      </c>
      <c r="Q52" s="15">
        <f t="shared" si="55"/>
        <v>5.2228728358172756E-3</v>
      </c>
      <c r="R52" s="20">
        <f t="shared" si="56"/>
        <v>5.1311970586938988E-4</v>
      </c>
      <c r="T52" s="20">
        <f t="shared" si="57"/>
        <v>1</v>
      </c>
      <c r="V52" s="40">
        <v>2555.69</v>
      </c>
      <c r="W52" s="40">
        <v>1570.96</v>
      </c>
      <c r="X52" s="40">
        <f t="shared" si="58"/>
        <v>4126.6499999999996</v>
      </c>
      <c r="Y52" s="39">
        <f t="shared" si="59"/>
        <v>3.1271763075274568E-3</v>
      </c>
      <c r="Z52" s="78">
        <f t="shared" si="60"/>
        <v>3.0722857660177419E-4</v>
      </c>
      <c r="AB52" s="40">
        <f t="shared" si="61"/>
        <v>232.33545454545455</v>
      </c>
      <c r="AC52" s="22">
        <f t="shared" si="62"/>
        <v>28.71561797752809</v>
      </c>
      <c r="AE52" s="39">
        <f t="shared" si="63"/>
        <v>1.1904738449040587E-3</v>
      </c>
      <c r="AF52" s="78">
        <f t="shared" si="64"/>
        <v>1.1695777560450321E-4</v>
      </c>
      <c r="AH52" s="81">
        <f t="shared" si="65"/>
        <v>0.78605035786592148</v>
      </c>
      <c r="AI52">
        <v>2020</v>
      </c>
    </row>
    <row r="53" spans="1:35" x14ac:dyDescent="0.25">
      <c r="A53" t="s">
        <v>11</v>
      </c>
      <c r="B53" s="35">
        <v>1</v>
      </c>
      <c r="C53" s="35">
        <v>40</v>
      </c>
      <c r="E53" s="42">
        <v>3530777</v>
      </c>
      <c r="G53" s="6">
        <v>19834.75</v>
      </c>
      <c r="H53" s="6">
        <v>0</v>
      </c>
      <c r="I53" s="6">
        <v>18101.8</v>
      </c>
      <c r="J53" s="6">
        <f t="shared" si="50"/>
        <v>37936.550000000003</v>
      </c>
      <c r="K53" s="15">
        <f t="shared" si="51"/>
        <v>1.0744533002225857E-2</v>
      </c>
      <c r="L53" s="20">
        <f t="shared" si="52"/>
        <v>2.8243714048155374E-3</v>
      </c>
      <c r="N53" s="6">
        <f t="shared" si="53"/>
        <v>495.86874999999998</v>
      </c>
      <c r="O53" s="18">
        <f t="shared" si="54"/>
        <v>222.86235955056179</v>
      </c>
      <c r="Q53" s="15">
        <f t="shared" si="55"/>
        <v>5.1268601783686701E-3</v>
      </c>
      <c r="R53" s="20">
        <f t="shared" si="56"/>
        <v>1.3476767469812062E-3</v>
      </c>
      <c r="T53" s="20">
        <f t="shared" si="57"/>
        <v>1</v>
      </c>
      <c r="V53" s="40">
        <v>4624.62</v>
      </c>
      <c r="W53" s="40">
        <v>4203.3100000000004</v>
      </c>
      <c r="X53" s="40">
        <f t="shared" si="58"/>
        <v>8827.93</v>
      </c>
      <c r="Y53" s="39">
        <f t="shared" si="59"/>
        <v>2.5002796834804352E-3</v>
      </c>
      <c r="Z53" s="78">
        <f t="shared" si="60"/>
        <v>6.5723828486547202E-4</v>
      </c>
      <c r="AB53" s="40">
        <f t="shared" si="61"/>
        <v>115.6155</v>
      </c>
      <c r="AC53" s="22">
        <f t="shared" si="62"/>
        <v>51.96202247191011</v>
      </c>
      <c r="AE53" s="39">
        <f t="shared" si="63"/>
        <v>1.1904773368581478E-3</v>
      </c>
      <c r="AF53" s="78">
        <f t="shared" si="64"/>
        <v>3.1293590401803E-4</v>
      </c>
      <c r="AH53" s="81">
        <f t="shared" si="65"/>
        <v>0.76729750069523983</v>
      </c>
      <c r="AI53">
        <v>2020</v>
      </c>
    </row>
    <row r="54" spans="1:35" s="8" customFormat="1" ht="15.75" thickBot="1" x14ac:dyDescent="0.3">
      <c r="A54" s="8" t="str">
        <f>A53</f>
        <v>Empower</v>
      </c>
      <c r="B54" s="36">
        <f>SUM(B48:B53)</f>
        <v>6</v>
      </c>
      <c r="C54" s="36">
        <f t="shared" ref="C54:X54" si="66">SUM(C48:C53)</f>
        <v>89</v>
      </c>
      <c r="D54" s="24">
        <f>C54/B54</f>
        <v>14.833333333333334</v>
      </c>
      <c r="E54" s="9">
        <f t="shared" si="66"/>
        <v>13431856</v>
      </c>
      <c r="F54" s="9">
        <f>E54/B54</f>
        <v>2238642.6666666665</v>
      </c>
      <c r="G54" s="9">
        <f t="shared" si="66"/>
        <v>70205.565999999992</v>
      </c>
      <c r="H54" s="9">
        <f t="shared" si="66"/>
        <v>22856.802</v>
      </c>
      <c r="I54" s="9">
        <f t="shared" si="66"/>
        <v>49266.164999999994</v>
      </c>
      <c r="J54" s="9">
        <f t="shared" si="66"/>
        <v>142328.533</v>
      </c>
      <c r="K54" s="16"/>
      <c r="L54" s="16">
        <f t="shared" si="66"/>
        <v>1.0596341488473373E-2</v>
      </c>
      <c r="M54" s="16">
        <f>L54*(E54/E$138)</f>
        <v>1.1335882083076505E-3</v>
      </c>
      <c r="N54" s="9"/>
      <c r="O54" s="9">
        <f t="shared" si="66"/>
        <v>1045.644584269663</v>
      </c>
      <c r="P54" s="9">
        <f>O54*(C54/C$138)</f>
        <v>41.564255471192496</v>
      </c>
      <c r="Q54" s="16"/>
      <c r="R54" s="16">
        <f>SUM(R48:R53)</f>
        <v>3.6678598251797812E-3</v>
      </c>
      <c r="S54" s="16">
        <f>R54*(E54/E$138)</f>
        <v>3.9238473505898543E-4</v>
      </c>
      <c r="T54" s="16">
        <f>AVERAGE(T48:T53)</f>
        <v>0.66941139141589634</v>
      </c>
      <c r="U54" s="16">
        <f>T54*(B54/B$138)</f>
        <v>3.8619887966301711E-2</v>
      </c>
      <c r="V54" s="9">
        <f t="shared" si="66"/>
        <v>20045.4804</v>
      </c>
      <c r="W54" s="9">
        <f t="shared" si="66"/>
        <v>15990.303809523812</v>
      </c>
      <c r="X54" s="9">
        <f t="shared" si="66"/>
        <v>36035.784209523808</v>
      </c>
      <c r="Y54" s="16"/>
      <c r="Z54" s="16">
        <f>SUM(Z48:Z53)</f>
        <v>2.6828596293411583E-3</v>
      </c>
      <c r="AA54" s="16">
        <f>Z54*(E54/E$138)</f>
        <v>2.8701019532770158E-4</v>
      </c>
      <c r="AB54" s="9"/>
      <c r="AC54" s="9">
        <f t="shared" ref="AC54" si="67">SUM(AC48:AC53)</f>
        <v>225.23011685393257</v>
      </c>
      <c r="AD54" s="9">
        <f>AC54*(C54/C$138)</f>
        <v>8.9528719964269747</v>
      </c>
      <c r="AE54" s="16"/>
      <c r="AF54" s="16">
        <f>SUM(AF48:AF53)</f>
        <v>1.1904761195715477E-3</v>
      </c>
      <c r="AG54" s="16">
        <f>AF54*(E54/E$138)</f>
        <v>1.2735619108596513E-4</v>
      </c>
      <c r="AH54" s="10"/>
    </row>
    <row r="55" spans="1:35" ht="15.75" thickTop="1" x14ac:dyDescent="0.25">
      <c r="A55" t="s">
        <v>12</v>
      </c>
      <c r="B55" s="35">
        <v>1</v>
      </c>
      <c r="C55" s="35">
        <v>13</v>
      </c>
      <c r="E55" s="42">
        <v>1557993</v>
      </c>
      <c r="G55" s="6">
        <v>2491.8000000000002</v>
      </c>
      <c r="H55" s="6">
        <v>5800</v>
      </c>
      <c r="I55" s="6">
        <v>8290.35</v>
      </c>
      <c r="J55" s="6">
        <f>G55+H55+I55</f>
        <v>16582.150000000001</v>
      </c>
      <c r="K55" s="15">
        <f>(G55+H55+I55)/E55</f>
        <v>1.0643276317672801E-2</v>
      </c>
      <c r="L55" s="20">
        <f>K55*(E55/E$58)</f>
        <v>2.016206167698098E-3</v>
      </c>
      <c r="N55" s="6">
        <f>(G55+H55)/C55</f>
        <v>637.83076923076919</v>
      </c>
      <c r="O55" s="18">
        <f>$N55*($C55/$C$58)</f>
        <v>96.416279069767427</v>
      </c>
      <c r="Q55" s="15">
        <f>I55/E55</f>
        <v>5.3211728165659285E-3</v>
      </c>
      <c r="R55" s="20">
        <f>Q55*(E55/E$58)</f>
        <v>1.0080149318620281E-3</v>
      </c>
      <c r="T55" s="20">
        <f>G55/(G55+H55)</f>
        <v>0.30051376058274443</v>
      </c>
      <c r="V55" s="40">
        <v>2746.39</v>
      </c>
      <c r="W55" s="40">
        <v>1854.75</v>
      </c>
      <c r="X55" s="40">
        <f>V55+W55</f>
        <v>4601.1399999999994</v>
      </c>
      <c r="Y55" s="39">
        <f>X55/E55</f>
        <v>2.9532481853256076E-3</v>
      </c>
      <c r="Z55" s="78">
        <f>Y55*(E55/E$58)</f>
        <v>5.59447770430398E-4</v>
      </c>
      <c r="AB55" s="40">
        <f>V55/C55</f>
        <v>211.26076923076923</v>
      </c>
      <c r="AC55" s="22">
        <f>$AB55*($C55/$C$58)</f>
        <v>31.934767441860462</v>
      </c>
      <c r="AE55" s="39">
        <f>W55/E55</f>
        <v>1.190473898149735E-3</v>
      </c>
      <c r="AF55" s="78">
        <f>AE55*(E55/E$58)</f>
        <v>2.2551710058937152E-4</v>
      </c>
      <c r="AH55" s="81">
        <f>(J55-X55)/J55</f>
        <v>0.72252452185030291</v>
      </c>
      <c r="AI55">
        <v>2019</v>
      </c>
    </row>
    <row r="56" spans="1:35" x14ac:dyDescent="0.25">
      <c r="A56" t="s">
        <v>12</v>
      </c>
      <c r="B56" s="35">
        <v>1</v>
      </c>
      <c r="C56" s="35">
        <v>14</v>
      </c>
      <c r="E56" s="42">
        <v>2175427.7400000002</v>
      </c>
      <c r="G56" s="6">
        <v>9725.19</v>
      </c>
      <c r="H56" s="6">
        <v>3000</v>
      </c>
      <c r="I56" s="6">
        <v>9713.57</v>
      </c>
      <c r="J56" s="6">
        <f>G56+H56+I56</f>
        <v>22438.760000000002</v>
      </c>
      <c r="K56" s="15">
        <f>(G56+H56+I56)/E56</f>
        <v>1.0314642765380936E-2</v>
      </c>
      <c r="L56" s="20">
        <f>K56*(E56/E$58)</f>
        <v>2.7283052141910051E-3</v>
      </c>
      <c r="N56" s="6">
        <f>(G56+H56)/C56</f>
        <v>908.94214285714293</v>
      </c>
      <c r="O56" s="18">
        <f>$N56*($C56/$C$58)</f>
        <v>147.96732558139536</v>
      </c>
      <c r="Q56" s="15">
        <f>I56/E56</f>
        <v>4.465131073487184E-3</v>
      </c>
      <c r="R56" s="20">
        <f>Q56*(E56/E$58)</f>
        <v>1.1810627538869935E-3</v>
      </c>
      <c r="T56" s="20">
        <f>G56/(G56+H56)</f>
        <v>0.76424713501330821</v>
      </c>
      <c r="V56" s="40">
        <v>3240.34</v>
      </c>
      <c r="W56" s="40">
        <v>2589.79</v>
      </c>
      <c r="X56" s="40">
        <f>V56+W56</f>
        <v>5830.13</v>
      </c>
      <c r="Y56" s="39">
        <f>X56/E56</f>
        <v>2.679992487362508E-3</v>
      </c>
      <c r="Z56" s="78">
        <f>Y56*(E56/E$58)</f>
        <v>7.0887937116005531E-4</v>
      </c>
      <c r="AB56" s="40">
        <f>V56/C56</f>
        <v>231.45285714285714</v>
      </c>
      <c r="AC56" s="22">
        <f>$AB56*($C56/$C$58)</f>
        <v>37.678372093023256</v>
      </c>
      <c r="AE56" s="39">
        <f>W56/E56</f>
        <v>1.1904739249118887E-3</v>
      </c>
      <c r="AF56" s="78">
        <f>AE56*(E56/E$58)</f>
        <v>3.1488984064447954E-4</v>
      </c>
      <c r="AH56" s="81">
        <f>(J56-X56)/J56</f>
        <v>0.74017592772506147</v>
      </c>
      <c r="AI56">
        <v>2019</v>
      </c>
    </row>
    <row r="57" spans="1:35" x14ac:dyDescent="0.25">
      <c r="A57" t="s">
        <v>12</v>
      </c>
      <c r="B57" s="35">
        <v>1</v>
      </c>
      <c r="C57" s="35">
        <v>59</v>
      </c>
      <c r="E57" s="40">
        <v>4491011</v>
      </c>
      <c r="G57" s="6">
        <v>11461.414499999997</v>
      </c>
      <c r="H57" s="6">
        <v>3592.8087999999998</v>
      </c>
      <c r="I57" s="6">
        <v>22079.630599999997</v>
      </c>
      <c r="J57" s="6">
        <f>G57+H57+I57</f>
        <v>37133.853899999995</v>
      </c>
      <c r="K57" s="15">
        <f>(G57+H57+I57)/E57</f>
        <v>8.2684842900629715E-3</v>
      </c>
      <c r="L57" s="20">
        <f>K57*(E57/E$58)</f>
        <v>4.5150662165991777E-3</v>
      </c>
      <c r="N57" s="6">
        <f>(G57+H57)/C57</f>
        <v>255.15632711864404</v>
      </c>
      <c r="O57" s="18">
        <f>$N57*($C57/$C$58)</f>
        <v>175.04910813953487</v>
      </c>
      <c r="Q57" s="15">
        <f>I57/E57</f>
        <v>4.916405370639261E-3</v>
      </c>
      <c r="R57" s="20">
        <f>Q57*(E57/E$58)</f>
        <v>2.684639048387311E-3</v>
      </c>
      <c r="T57" s="20">
        <f>G57/(G57+H57)</f>
        <v>0.76134213446933519</v>
      </c>
      <c r="V57" s="40">
        <v>5962.8088000000007</v>
      </c>
      <c r="W57" s="40">
        <v>5346.4416666666684</v>
      </c>
      <c r="X57" s="40">
        <f>V57+W57</f>
        <v>11309.250466666668</v>
      </c>
      <c r="Y57" s="39">
        <f>X57/E57</f>
        <v>2.5181970087952729E-3</v>
      </c>
      <c r="Z57" s="78">
        <f>Y57*(E57/E$58)</f>
        <v>1.3750798625591933E-3</v>
      </c>
      <c r="AB57" s="40">
        <f>V57/C57</f>
        <v>101.0645559322034</v>
      </c>
      <c r="AC57" s="22">
        <f>$AB57*($C57/$C$58)</f>
        <v>69.334986046511631</v>
      </c>
      <c r="AE57" s="39">
        <f>W57/E57</f>
        <v>1.1904761904761908E-3</v>
      </c>
      <c r="AF57" s="78">
        <f>AE57*(E57/E$58)</f>
        <v>6.500682157362848E-4</v>
      </c>
      <c r="AH57" s="81">
        <f>(J57-X57)/J57</f>
        <v>0.69544635746340699</v>
      </c>
      <c r="AI57">
        <v>2020</v>
      </c>
    </row>
    <row r="58" spans="1:35" s="8" customFormat="1" ht="15.75" thickBot="1" x14ac:dyDescent="0.3">
      <c r="A58" s="8" t="str">
        <f>A57</f>
        <v>Fidelity</v>
      </c>
      <c r="B58" s="36">
        <f>SUM(B55:B57)</f>
        <v>3</v>
      </c>
      <c r="C58" s="36">
        <f t="shared" ref="C58" si="68">SUM(C55:C57)</f>
        <v>86</v>
      </c>
      <c r="D58" s="24">
        <f>C58/B58</f>
        <v>28.666666666666668</v>
      </c>
      <c r="E58" s="9">
        <f t="shared" ref="E58" si="69">SUM(E55:E57)</f>
        <v>8224431.7400000002</v>
      </c>
      <c r="F58" s="9">
        <f>E58/B58</f>
        <v>2741477.2466666666</v>
      </c>
      <c r="G58" s="9">
        <f t="shared" ref="G58" si="70">SUM(G55:G57)</f>
        <v>23678.404499999997</v>
      </c>
      <c r="H58" s="9">
        <f t="shared" ref="H58" si="71">SUM(H55:H57)</f>
        <v>12392.808799999999</v>
      </c>
      <c r="I58" s="9">
        <f t="shared" ref="I58" si="72">SUM(I55:I57)</f>
        <v>40083.550599999995</v>
      </c>
      <c r="J58" s="9">
        <f t="shared" ref="J58:O58" si="73">SUM(J55:J57)</f>
        <v>76154.763899999991</v>
      </c>
      <c r="K58" s="16"/>
      <c r="L58" s="16">
        <f t="shared" si="73"/>
        <v>9.2595775984882812E-3</v>
      </c>
      <c r="M58" s="16">
        <f>L58*(E58/E$138)</f>
        <v>6.0654136274623956E-4</v>
      </c>
      <c r="N58" s="9"/>
      <c r="O58" s="9">
        <f t="shared" si="73"/>
        <v>419.43271279069768</v>
      </c>
      <c r="P58" s="9">
        <f>O58*(C58/C$138)</f>
        <v>16.11041237159446</v>
      </c>
      <c r="Q58" s="16"/>
      <c r="R58" s="16">
        <f>SUM(R55:R57)</f>
        <v>4.8737167341363326E-3</v>
      </c>
      <c r="S58" s="16">
        <f>R58*(E58/E$138)</f>
        <v>3.1924898928918942E-4</v>
      </c>
      <c r="T58" s="16">
        <f>AVERAGE(T55:T57)</f>
        <v>0.60870101002179589</v>
      </c>
      <c r="U58" s="16">
        <f>T58*(B58/B$138)</f>
        <v>1.7558682981397958E-2</v>
      </c>
      <c r="V58" s="9">
        <f t="shared" ref="V58" si="74">SUM(V55:V57)</f>
        <v>11949.5388</v>
      </c>
      <c r="W58" s="9">
        <f t="shared" ref="W58" si="75">SUM(W55:W57)</f>
        <v>9790.9816666666684</v>
      </c>
      <c r="X58" s="9">
        <f t="shared" ref="X58" si="76">SUM(X55:X57)</f>
        <v>21740.520466666669</v>
      </c>
      <c r="Y58" s="16"/>
      <c r="Z58" s="16">
        <f>SUM(Z55:Z57)</f>
        <v>2.6434070041496467E-3</v>
      </c>
      <c r="AA58" s="16">
        <f>Z58*(E58/E$138)</f>
        <v>1.7315430099658564E-4</v>
      </c>
      <c r="AB58" s="9"/>
      <c r="AC58" s="9">
        <f>SUM(AC55:AC57)</f>
        <v>138.94812558139535</v>
      </c>
      <c r="AD58" s="9">
        <f>AC58*(C58/C$138)</f>
        <v>5.3369981241625721</v>
      </c>
      <c r="AE58" s="16"/>
      <c r="AF58" s="16">
        <f>SUM(AF55:AF57)</f>
        <v>1.190475156970136E-3</v>
      </c>
      <c r="AG58" s="16">
        <f>AF58*(E58/E$138)</f>
        <v>7.7981140753342288E-5</v>
      </c>
      <c r="AH58" s="10"/>
    </row>
    <row r="59" spans="1:35" ht="15.75" thickTop="1" x14ac:dyDescent="0.25">
      <c r="A59" t="s">
        <v>27</v>
      </c>
      <c r="B59" s="35">
        <v>1</v>
      </c>
      <c r="C59" s="35">
        <v>34</v>
      </c>
      <c r="E59" s="40">
        <v>196057.34000000003</v>
      </c>
      <c r="G59" s="6">
        <v>0</v>
      </c>
      <c r="H59" s="6">
        <v>3732</v>
      </c>
      <c r="I59" s="6">
        <v>132.96805400000002</v>
      </c>
      <c r="J59" s="6">
        <f>G59+H59+I59</f>
        <v>3864.9680539999999</v>
      </c>
      <c r="K59" s="15">
        <f>(G59+H59+I59)/E59</f>
        <v>1.9713457573177315E-2</v>
      </c>
      <c r="L59" s="20">
        <f>K59</f>
        <v>1.9713457573177315E-2</v>
      </c>
      <c r="N59" s="6">
        <f>(G59+H59)/C59</f>
        <v>109.76470588235294</v>
      </c>
      <c r="O59" s="18">
        <f>$N59</f>
        <v>109.76470588235294</v>
      </c>
      <c r="Q59" s="15">
        <f>I59/E59</f>
        <v>6.782100277398439E-4</v>
      </c>
      <c r="R59" s="20">
        <f>Q59</f>
        <v>6.782100277398439E-4</v>
      </c>
      <c r="T59" s="20">
        <f>G59/(G59+H59)</f>
        <v>0</v>
      </c>
      <c r="V59" s="40">
        <v>1776.8458720000001</v>
      </c>
      <c r="W59" s="40">
        <v>132.96805400000002</v>
      </c>
      <c r="X59" s="40">
        <f>V59+W59</f>
        <v>1909.813926</v>
      </c>
      <c r="Y59" s="39">
        <f>X59/E59</f>
        <v>9.7410988336371386E-3</v>
      </c>
      <c r="Z59" s="78">
        <f>Y59</f>
        <v>9.7410988336371386E-3</v>
      </c>
      <c r="AB59" s="40">
        <f>V59/C59</f>
        <v>52.260172705882354</v>
      </c>
      <c r="AC59" s="22">
        <f>$AB59</f>
        <v>52.260172705882354</v>
      </c>
      <c r="AE59" s="39">
        <f>W59/E59</f>
        <v>6.782100277398439E-4</v>
      </c>
      <c r="AF59" s="78">
        <f>AE59</f>
        <v>6.782100277398439E-4</v>
      </c>
      <c r="AH59" s="81">
        <f>(J59-X59)/J59</f>
        <v>0.50586553386296107</v>
      </c>
      <c r="AI59">
        <v>2021</v>
      </c>
    </row>
    <row r="60" spans="1:35" s="8" customFormat="1" ht="15.75" thickBot="1" x14ac:dyDescent="0.3">
      <c r="A60" s="8" t="str">
        <f>A59</f>
        <v>Guideline</v>
      </c>
      <c r="B60" s="36">
        <f>SUM(B59)</f>
        <v>1</v>
      </c>
      <c r="C60" s="36">
        <f t="shared" ref="C60" si="77">SUM(C59)</f>
        <v>34</v>
      </c>
      <c r="D60" s="24">
        <f>C60/B60</f>
        <v>34</v>
      </c>
      <c r="E60" s="9">
        <f t="shared" ref="E60" si="78">SUM(E59)</f>
        <v>196057.34000000003</v>
      </c>
      <c r="F60" s="9">
        <f>E60/B60</f>
        <v>196057.34000000003</v>
      </c>
      <c r="G60" s="9">
        <f t="shared" ref="G60" si="79">SUM(G59)</f>
        <v>0</v>
      </c>
      <c r="H60" s="9">
        <f t="shared" ref="H60" si="80">SUM(H59)</f>
        <v>3732</v>
      </c>
      <c r="I60" s="9">
        <f t="shared" ref="I60" si="81">SUM(I59)</f>
        <v>132.96805400000002</v>
      </c>
      <c r="J60" s="9">
        <f t="shared" ref="J60:O60" si="82">SUM(J59)</f>
        <v>3864.9680539999999</v>
      </c>
      <c r="K60" s="16"/>
      <c r="L60" s="16">
        <f t="shared" si="82"/>
        <v>1.9713457573177315E-2</v>
      </c>
      <c r="M60" s="16">
        <f>L60*(E60/E$138)</f>
        <v>3.0782880418644989E-5</v>
      </c>
      <c r="N60" s="9"/>
      <c r="O60" s="9">
        <f t="shared" si="82"/>
        <v>109.76470588235294</v>
      </c>
      <c r="P60" s="9">
        <f>O60*(C60/C$138)</f>
        <v>1.6668155426529701</v>
      </c>
      <c r="Q60" s="16"/>
      <c r="R60" s="16">
        <f>SUM(R59)</f>
        <v>6.782100277398439E-4</v>
      </c>
      <c r="S60" s="16">
        <f>R60*(E60/E$138)</f>
        <v>1.0590358441761987E-6</v>
      </c>
      <c r="T60" s="16">
        <f>AVERAGE(T59)</f>
        <v>0</v>
      </c>
      <c r="U60" s="16">
        <f>T60*(B60/B$138)</f>
        <v>0</v>
      </c>
      <c r="V60" s="9">
        <f t="shared" ref="V60" si="83">SUM(V59)</f>
        <v>1776.8458720000001</v>
      </c>
      <c r="W60" s="9">
        <f t="shared" ref="W60" si="84">SUM(W59)</f>
        <v>132.96805400000002</v>
      </c>
      <c r="X60" s="9">
        <f t="shared" ref="X60" si="85">SUM(X59)</f>
        <v>1909.813926</v>
      </c>
      <c r="Y60" s="16"/>
      <c r="Z60" s="16">
        <f>SUM(Z59)</f>
        <v>9.7410988336371386E-3</v>
      </c>
      <c r="AA60" s="16">
        <f>Z60*(E60/E$138)</f>
        <v>1.5210882181827448E-5</v>
      </c>
      <c r="AB60" s="9"/>
      <c r="AC60" s="9">
        <f>SUM(AC59)</f>
        <v>52.260172705882354</v>
      </c>
      <c r="AD60" s="9">
        <f>AC60*(C60/C$138)</f>
        <v>0.79358904510942385</v>
      </c>
      <c r="AE60" s="16"/>
      <c r="AF60" s="16">
        <f>SUM(AF59)</f>
        <v>6.782100277398439E-4</v>
      </c>
      <c r="AG60" s="16">
        <f>AF60*(E60/E$138)</f>
        <v>1.0590358441761987E-6</v>
      </c>
      <c r="AH60" s="10"/>
    </row>
    <row r="61" spans="1:35" ht="15.75" thickTop="1" x14ac:dyDescent="0.25">
      <c r="A61" t="s">
        <v>13</v>
      </c>
      <c r="B61" s="35">
        <v>1</v>
      </c>
      <c r="C61" s="35">
        <v>2</v>
      </c>
      <c r="E61" s="42">
        <v>186281</v>
      </c>
      <c r="G61" s="6">
        <v>0</v>
      </c>
      <c r="H61" s="6">
        <v>4009.92</v>
      </c>
      <c r="I61" s="6">
        <v>327.29000000000002</v>
      </c>
      <c r="J61" s="6">
        <f t="shared" ref="J61:J73" si="86">G61+H61+I61</f>
        <v>4337.21</v>
      </c>
      <c r="K61" s="15">
        <f t="shared" ref="K61:K73" si="87">(G61+H61+I61)/E61</f>
        <v>2.3283158239433974E-2</v>
      </c>
      <c r="L61" s="20">
        <f t="shared" ref="L61:L73" si="88">K61*(E61/E$74)</f>
        <v>1.7654910392253412E-4</v>
      </c>
      <c r="N61" s="6">
        <f t="shared" ref="N61:N73" si="89">(G61+H61)/C61</f>
        <v>2004.96</v>
      </c>
      <c r="O61" s="18">
        <f t="shared" ref="O61:O73" si="90">$N61*($C61/$C$74)</f>
        <v>12.49196261682243</v>
      </c>
      <c r="Q61" s="15">
        <f t="shared" ref="Q61:Q73" si="91">I61/E61</f>
        <v>1.7569693098061531E-3</v>
      </c>
      <c r="R61" s="20">
        <f t="shared" ref="R61:R73" si="92">Q61*(E61/E$74)</f>
        <v>1.3322563634872692E-5</v>
      </c>
      <c r="T61" s="20">
        <f t="shared" ref="T61:T73" si="93">G61/(G61+H61)</f>
        <v>0</v>
      </c>
      <c r="V61" s="40">
        <v>349.02</v>
      </c>
      <c r="W61" s="40">
        <v>221.76</v>
      </c>
      <c r="X61" s="40">
        <f t="shared" ref="X61:X73" si="94">V61+W61</f>
        <v>570.78</v>
      </c>
      <c r="Y61" s="39">
        <f t="shared" ref="Y61:Y73" si="95">X61/E61</f>
        <v>3.064080609401925E-3</v>
      </c>
      <c r="Z61" s="78">
        <f t="shared" ref="Z61:Z73" si="96">Y61*(E61/E$74)</f>
        <v>2.3233990868992741E-5</v>
      </c>
      <c r="AB61" s="40">
        <f t="shared" ref="AB61:AB73" si="97">V61/C61</f>
        <v>174.51</v>
      </c>
      <c r="AC61" s="22">
        <f t="shared" ref="AC61:AC73" si="98">$AB61*($C61/$C$74)</f>
        <v>1.0872897196261682</v>
      </c>
      <c r="AE61" s="39">
        <f t="shared" ref="AE61:AE73" si="99">W61/E61</f>
        <v>1.1904595745137721E-3</v>
      </c>
      <c r="AF61" s="78">
        <f t="shared" ref="AF61:AF73" si="100">AE61*(E61/E$74)</f>
        <v>9.0268926996528089E-6</v>
      </c>
      <c r="AH61" s="81">
        <f t="shared" ref="AH61:AH73" si="101">(J61-X61)/J61</f>
        <v>0.86839927049877697</v>
      </c>
      <c r="AI61">
        <v>2018</v>
      </c>
    </row>
    <row r="62" spans="1:35" x14ac:dyDescent="0.25">
      <c r="A62" t="s">
        <v>13</v>
      </c>
      <c r="B62" s="35">
        <v>1</v>
      </c>
      <c r="C62" s="35">
        <v>45</v>
      </c>
      <c r="E62" s="42">
        <v>762679.15</v>
      </c>
      <c r="G62" s="6">
        <v>0</v>
      </c>
      <c r="H62" s="6">
        <v>7057.41</v>
      </c>
      <c r="I62" s="6">
        <v>2982.73</v>
      </c>
      <c r="J62" s="6">
        <f t="shared" si="86"/>
        <v>10040.14</v>
      </c>
      <c r="K62" s="15">
        <f t="shared" si="87"/>
        <v>1.3164303757353271E-2</v>
      </c>
      <c r="L62" s="20">
        <f t="shared" si="88"/>
        <v>4.0869077592664208E-4</v>
      </c>
      <c r="N62" s="6">
        <f t="shared" si="89"/>
        <v>156.83133333333333</v>
      </c>
      <c r="O62" s="18">
        <f t="shared" si="90"/>
        <v>21.985700934579437</v>
      </c>
      <c r="Q62" s="15">
        <f t="shared" si="91"/>
        <v>3.910858189843003E-3</v>
      </c>
      <c r="R62" s="20">
        <f t="shared" si="92"/>
        <v>1.2141406774005875E-4</v>
      </c>
      <c r="T62" s="20">
        <f t="shared" si="93"/>
        <v>0</v>
      </c>
      <c r="V62" s="40">
        <v>2560.14</v>
      </c>
      <c r="W62" s="40">
        <v>907.95</v>
      </c>
      <c r="X62" s="40">
        <f t="shared" si="94"/>
        <v>3468.09</v>
      </c>
      <c r="Y62" s="39">
        <f t="shared" si="95"/>
        <v>4.547246374835342E-3</v>
      </c>
      <c r="Z62" s="78">
        <f t="shared" si="96"/>
        <v>1.4117097899864228E-4</v>
      </c>
      <c r="AB62" s="40">
        <f t="shared" si="97"/>
        <v>56.891999999999996</v>
      </c>
      <c r="AC62" s="22">
        <f t="shared" si="98"/>
        <v>7.9755140186915874</v>
      </c>
      <c r="AE62" s="39">
        <f t="shared" si="99"/>
        <v>1.1904743954256518E-3</v>
      </c>
      <c r="AF62" s="78">
        <f t="shared" si="100"/>
        <v>3.6958726671400476E-5</v>
      </c>
      <c r="AH62" s="81">
        <f t="shared" si="101"/>
        <v>0.65457752581139306</v>
      </c>
      <c r="AI62">
        <v>2018</v>
      </c>
    </row>
    <row r="63" spans="1:35" x14ac:dyDescent="0.25">
      <c r="A63" t="s">
        <v>13</v>
      </c>
      <c r="B63" s="35">
        <v>1</v>
      </c>
      <c r="C63" s="35">
        <v>18</v>
      </c>
      <c r="E63" s="42">
        <v>727439.81</v>
      </c>
      <c r="G63" s="6">
        <v>8001.84</v>
      </c>
      <c r="H63" s="6">
        <v>0</v>
      </c>
      <c r="I63" s="6">
        <v>3883.25</v>
      </c>
      <c r="J63" s="6">
        <f t="shared" si="86"/>
        <v>11885.09</v>
      </c>
      <c r="K63" s="15">
        <f t="shared" si="87"/>
        <v>1.633824522196551E-2</v>
      </c>
      <c r="L63" s="20">
        <f t="shared" si="88"/>
        <v>4.8379072941791393E-4</v>
      </c>
      <c r="N63" s="6">
        <f t="shared" si="89"/>
        <v>444.54666666666668</v>
      </c>
      <c r="O63" s="18">
        <f t="shared" si="90"/>
        <v>24.927850467289719</v>
      </c>
      <c r="Q63" s="15">
        <f t="shared" si="91"/>
        <v>5.3382423488755716E-3</v>
      </c>
      <c r="R63" s="20">
        <f t="shared" si="92"/>
        <v>1.5807035117210844E-4</v>
      </c>
      <c r="T63" s="20">
        <f t="shared" si="93"/>
        <v>1</v>
      </c>
      <c r="V63" s="40">
        <v>2081.9499999999998</v>
      </c>
      <c r="W63" s="40">
        <v>866</v>
      </c>
      <c r="X63" s="40">
        <f t="shared" si="94"/>
        <v>2947.95</v>
      </c>
      <c r="Y63" s="39">
        <f t="shared" si="95"/>
        <v>4.0525002336619436E-3</v>
      </c>
      <c r="Z63" s="78">
        <f t="shared" si="96"/>
        <v>1.1999832401669146E-4</v>
      </c>
      <c r="AB63" s="40">
        <f t="shared" si="97"/>
        <v>115.66388888888888</v>
      </c>
      <c r="AC63" s="22">
        <f t="shared" si="98"/>
        <v>6.4858255451713385</v>
      </c>
      <c r="AE63" s="39">
        <f t="shared" si="99"/>
        <v>1.1904765014166601E-3</v>
      </c>
      <c r="AF63" s="78">
        <f t="shared" si="100"/>
        <v>3.525112318677549E-5</v>
      </c>
      <c r="AH63" s="81">
        <f t="shared" si="101"/>
        <v>0.75196233263694257</v>
      </c>
      <c r="AI63">
        <v>2019</v>
      </c>
    </row>
    <row r="64" spans="1:35" x14ac:dyDescent="0.25">
      <c r="A64" t="s">
        <v>13</v>
      </c>
      <c r="B64" s="35">
        <v>1</v>
      </c>
      <c r="C64" s="35">
        <v>10</v>
      </c>
      <c r="E64" s="42">
        <v>766314.63</v>
      </c>
      <c r="G64" s="6">
        <v>10345.25</v>
      </c>
      <c r="H64" s="6">
        <v>1790</v>
      </c>
      <c r="I64" s="6">
        <v>3098.34</v>
      </c>
      <c r="J64" s="6">
        <f t="shared" si="86"/>
        <v>15233.59</v>
      </c>
      <c r="K64" s="15">
        <f t="shared" si="87"/>
        <v>1.9879028017512859E-2</v>
      </c>
      <c r="L64" s="20">
        <f t="shared" si="88"/>
        <v>6.200937155506135E-4</v>
      </c>
      <c r="N64" s="6">
        <f t="shared" si="89"/>
        <v>1213.5250000000001</v>
      </c>
      <c r="O64" s="18">
        <f t="shared" si="90"/>
        <v>37.804517133956388</v>
      </c>
      <c r="Q64" s="15">
        <f t="shared" si="91"/>
        <v>4.0431695790539715E-3</v>
      </c>
      <c r="R64" s="20">
        <f t="shared" si="92"/>
        <v>1.2612005197980828E-4</v>
      </c>
      <c r="T64" s="20">
        <f t="shared" si="93"/>
        <v>0.85249582826888615</v>
      </c>
      <c r="V64" s="40">
        <v>2113.0500000000002</v>
      </c>
      <c r="W64" s="40">
        <v>912.28</v>
      </c>
      <c r="X64" s="40">
        <f t="shared" si="94"/>
        <v>3025.33</v>
      </c>
      <c r="Y64" s="39">
        <f t="shared" si="95"/>
        <v>3.9478953964378833E-3</v>
      </c>
      <c r="Z64" s="78">
        <f t="shared" si="96"/>
        <v>1.2314812991991628E-4</v>
      </c>
      <c r="AB64" s="40">
        <f t="shared" si="97"/>
        <v>211.30500000000001</v>
      </c>
      <c r="AC64" s="22">
        <f t="shared" si="98"/>
        <v>6.5827102803738322</v>
      </c>
      <c r="AE64" s="39">
        <f t="shared" si="99"/>
        <v>1.1904770759759604E-3</v>
      </c>
      <c r="AF64" s="78">
        <f t="shared" si="100"/>
        <v>3.7134982287334352E-5</v>
      </c>
      <c r="AH64" s="81">
        <f t="shared" si="101"/>
        <v>0.80140400260214439</v>
      </c>
      <c r="AI64">
        <v>2019</v>
      </c>
    </row>
    <row r="65" spans="1:35" x14ac:dyDescent="0.25">
      <c r="A65" t="s">
        <v>13</v>
      </c>
      <c r="B65" s="35">
        <v>1</v>
      </c>
      <c r="C65" s="35">
        <v>62</v>
      </c>
      <c r="E65" s="42">
        <v>1901998.15</v>
      </c>
      <c r="G65" s="6">
        <v>11411.99</v>
      </c>
      <c r="H65" s="6">
        <v>12000</v>
      </c>
      <c r="I65" s="6">
        <v>4146.8</v>
      </c>
      <c r="J65" s="6">
        <f t="shared" si="86"/>
        <v>27558.789999999997</v>
      </c>
      <c r="K65" s="15">
        <f t="shared" si="87"/>
        <v>1.4489388436050792E-2</v>
      </c>
      <c r="L65" s="20">
        <f t="shared" si="88"/>
        <v>1.1217994239820744E-3</v>
      </c>
      <c r="N65" s="6">
        <f t="shared" si="89"/>
        <v>377.61274193548383</v>
      </c>
      <c r="O65" s="18">
        <f t="shared" si="90"/>
        <v>72.934548286604354</v>
      </c>
      <c r="Q65" s="15">
        <f t="shared" si="91"/>
        <v>2.1802334560630356E-3</v>
      </c>
      <c r="R65" s="20">
        <f t="shared" si="92"/>
        <v>1.6879833444679053E-4</v>
      </c>
      <c r="T65" s="20">
        <f t="shared" si="93"/>
        <v>0.48744211833338391</v>
      </c>
      <c r="V65" s="40">
        <v>3981.6</v>
      </c>
      <c r="W65" s="40">
        <v>2264.2800000000002</v>
      </c>
      <c r="X65" s="40">
        <f t="shared" si="94"/>
        <v>6245.88</v>
      </c>
      <c r="Y65" s="39">
        <f t="shared" si="95"/>
        <v>3.2838517745140817E-3</v>
      </c>
      <c r="Z65" s="78">
        <f t="shared" si="96"/>
        <v>2.5424282366029715E-4</v>
      </c>
      <c r="AB65" s="40">
        <f t="shared" si="97"/>
        <v>64.219354838709677</v>
      </c>
      <c r="AC65" s="22">
        <f t="shared" si="98"/>
        <v>12.403738317757009</v>
      </c>
      <c r="AE65" s="39">
        <f t="shared" si="99"/>
        <v>1.1904743440470751E-3</v>
      </c>
      <c r="AF65" s="78">
        <f t="shared" si="100"/>
        <v>9.2169068371076234E-5</v>
      </c>
      <c r="AH65" s="81">
        <f t="shared" si="101"/>
        <v>0.77336160259575981</v>
      </c>
      <c r="AI65">
        <v>2019</v>
      </c>
    </row>
    <row r="66" spans="1:35" x14ac:dyDescent="0.25">
      <c r="A66" t="s">
        <v>13</v>
      </c>
      <c r="B66" s="35">
        <v>1</v>
      </c>
      <c r="C66" s="35">
        <v>10</v>
      </c>
      <c r="E66" s="42">
        <v>2113454.88</v>
      </c>
      <c r="G66" s="6">
        <v>20500.509999999998</v>
      </c>
      <c r="H66" s="6">
        <v>3000</v>
      </c>
      <c r="I66" s="6">
        <v>9216.91</v>
      </c>
      <c r="J66" s="6">
        <f t="shared" si="86"/>
        <v>32717.42</v>
      </c>
      <c r="K66" s="15">
        <f t="shared" si="87"/>
        <v>1.5480538671353135E-2</v>
      </c>
      <c r="L66" s="20">
        <f t="shared" si="88"/>
        <v>1.3317849916552795E-3</v>
      </c>
      <c r="N66" s="6">
        <f t="shared" si="89"/>
        <v>2350.0509999999999</v>
      </c>
      <c r="O66" s="18">
        <f t="shared" si="90"/>
        <v>73.210311526479742</v>
      </c>
      <c r="Q66" s="15">
        <f t="shared" si="91"/>
        <v>4.3610630570925651E-3</v>
      </c>
      <c r="R66" s="20">
        <f t="shared" si="92"/>
        <v>3.7518063488616959E-4</v>
      </c>
      <c r="T66" s="20">
        <f t="shared" si="93"/>
        <v>0.87234319595617282</v>
      </c>
      <c r="V66" s="40">
        <v>3190.76</v>
      </c>
      <c r="W66" s="40">
        <v>2516.02</v>
      </c>
      <c r="X66" s="40">
        <f t="shared" si="94"/>
        <v>5706.7800000000007</v>
      </c>
      <c r="Y66" s="39">
        <f t="shared" si="95"/>
        <v>2.7002137845497801E-3</v>
      </c>
      <c r="Z66" s="78">
        <f t="shared" si="96"/>
        <v>2.3229838889125482E-4</v>
      </c>
      <c r="AB66" s="40">
        <f t="shared" si="97"/>
        <v>319.07600000000002</v>
      </c>
      <c r="AC66" s="22">
        <f t="shared" si="98"/>
        <v>9.9400623052959514</v>
      </c>
      <c r="AE66" s="39">
        <f t="shared" si="99"/>
        <v>1.1904772719822626E-3</v>
      </c>
      <c r="AF66" s="78">
        <f t="shared" si="100"/>
        <v>1.0241631750622501E-4</v>
      </c>
      <c r="AH66" s="81">
        <f t="shared" si="101"/>
        <v>0.82557365464636268</v>
      </c>
      <c r="AI66">
        <v>2019</v>
      </c>
    </row>
    <row r="67" spans="1:35" x14ac:dyDescent="0.25">
      <c r="A67" t="s">
        <v>13</v>
      </c>
      <c r="B67" s="35">
        <v>1</v>
      </c>
      <c r="C67" s="35">
        <v>13</v>
      </c>
      <c r="E67" s="42">
        <v>2295509.98</v>
      </c>
      <c r="G67" s="6">
        <v>0</v>
      </c>
      <c r="H67" s="6">
        <v>11237.04</v>
      </c>
      <c r="I67" s="6">
        <v>8324.1200000000008</v>
      </c>
      <c r="J67" s="6">
        <f t="shared" si="86"/>
        <v>19561.160000000003</v>
      </c>
      <c r="K67" s="15">
        <f t="shared" si="87"/>
        <v>8.5214876739503446E-3</v>
      </c>
      <c r="L67" s="20">
        <f t="shared" si="88"/>
        <v>7.9625041667000609E-4</v>
      </c>
      <c r="N67" s="6">
        <f t="shared" si="89"/>
        <v>864.38769230769242</v>
      </c>
      <c r="O67" s="18">
        <f t="shared" si="90"/>
        <v>35.006355140186919</v>
      </c>
      <c r="Q67" s="15">
        <f t="shared" si="91"/>
        <v>3.6262617337869301E-3</v>
      </c>
      <c r="R67" s="20">
        <f t="shared" si="92"/>
        <v>3.3883900639896259E-4</v>
      </c>
      <c r="T67" s="20">
        <f t="shared" si="93"/>
        <v>0</v>
      </c>
      <c r="V67" s="40">
        <v>3336.41</v>
      </c>
      <c r="W67" s="40">
        <v>2732.75</v>
      </c>
      <c r="X67" s="40">
        <f t="shared" si="94"/>
        <v>6069.16</v>
      </c>
      <c r="Y67" s="39">
        <f t="shared" si="95"/>
        <v>2.6439266450063526E-3</v>
      </c>
      <c r="Z67" s="78">
        <f t="shared" si="96"/>
        <v>2.4704931501183638E-4</v>
      </c>
      <c r="AB67" s="40">
        <f t="shared" si="97"/>
        <v>256.64692307692309</v>
      </c>
      <c r="AC67" s="22">
        <f t="shared" si="98"/>
        <v>10.393800623052959</v>
      </c>
      <c r="AE67" s="39">
        <f t="shared" si="99"/>
        <v>1.1904762008484058E-3</v>
      </c>
      <c r="AF67" s="78">
        <f t="shared" si="100"/>
        <v>1.1123846061046272E-4</v>
      </c>
      <c r="AH67" s="81">
        <f t="shared" si="101"/>
        <v>0.68973414664569999</v>
      </c>
      <c r="AI67">
        <v>2019</v>
      </c>
    </row>
    <row r="68" spans="1:35" x14ac:dyDescent="0.25">
      <c r="A68" t="s">
        <v>13</v>
      </c>
      <c r="B68" s="35">
        <v>1</v>
      </c>
      <c r="C68" s="35">
        <v>42</v>
      </c>
      <c r="E68" s="42">
        <v>3020058.57</v>
      </c>
      <c r="G68" s="6">
        <v>18120.349999999999</v>
      </c>
      <c r="H68" s="6">
        <v>3000</v>
      </c>
      <c r="I68" s="6">
        <v>13939.75</v>
      </c>
      <c r="J68" s="6">
        <f t="shared" si="86"/>
        <v>35060.1</v>
      </c>
      <c r="K68" s="15">
        <f t="shared" si="87"/>
        <v>1.1609079488812695E-2</v>
      </c>
      <c r="L68" s="20">
        <f t="shared" si="88"/>
        <v>1.427145385728253E-3</v>
      </c>
      <c r="N68" s="6">
        <f t="shared" si="89"/>
        <v>502.86547619047616</v>
      </c>
      <c r="O68" s="18">
        <f t="shared" si="90"/>
        <v>65.795482866043599</v>
      </c>
      <c r="Q68" s="15">
        <f t="shared" si="91"/>
        <v>4.6157217407872993E-3</v>
      </c>
      <c r="R68" s="20">
        <f t="shared" si="92"/>
        <v>5.674270721049119E-4</v>
      </c>
      <c r="T68" s="20">
        <f t="shared" si="93"/>
        <v>0.85795689938850439</v>
      </c>
      <c r="V68" s="40">
        <v>4276.05</v>
      </c>
      <c r="W68" s="40">
        <v>3595.31</v>
      </c>
      <c r="X68" s="40">
        <f t="shared" si="94"/>
        <v>7871.3600000000006</v>
      </c>
      <c r="Y68" s="39">
        <f t="shared" si="95"/>
        <v>2.6063600481761521E-3</v>
      </c>
      <c r="Z68" s="78">
        <f t="shared" si="96"/>
        <v>3.2040910047050476E-4</v>
      </c>
      <c r="AB68" s="40">
        <f t="shared" si="97"/>
        <v>101.81071428571428</v>
      </c>
      <c r="AC68" s="22">
        <f t="shared" si="98"/>
        <v>13.321028037383176</v>
      </c>
      <c r="AE68" s="39">
        <f t="shared" si="99"/>
        <v>1.1904769118434681E-3</v>
      </c>
      <c r="AF68" s="78">
        <f t="shared" si="100"/>
        <v>1.4634955624093048E-4</v>
      </c>
      <c r="AH68" s="81">
        <f t="shared" si="101"/>
        <v>0.77548951657297038</v>
      </c>
      <c r="AI68">
        <v>2019</v>
      </c>
    </row>
    <row r="69" spans="1:35" x14ac:dyDescent="0.25">
      <c r="A69" t="s">
        <v>13</v>
      </c>
      <c r="B69" s="35">
        <v>1</v>
      </c>
      <c r="C69" s="35">
        <v>34</v>
      </c>
      <c r="E69" s="42">
        <v>3930350.64</v>
      </c>
      <c r="G69" s="6">
        <v>33407.980000000003</v>
      </c>
      <c r="H69" s="6">
        <v>2580</v>
      </c>
      <c r="I69" s="6">
        <v>23002.959999999999</v>
      </c>
      <c r="J69" s="6">
        <f t="shared" si="86"/>
        <v>58990.94</v>
      </c>
      <c r="K69" s="15">
        <f t="shared" si="87"/>
        <v>1.5009078172221297E-2</v>
      </c>
      <c r="L69" s="20">
        <f t="shared" si="88"/>
        <v>2.4012666199118731E-3</v>
      </c>
      <c r="N69" s="6">
        <f t="shared" si="89"/>
        <v>1058.47</v>
      </c>
      <c r="O69" s="18">
        <f t="shared" si="90"/>
        <v>112.11208722741434</v>
      </c>
      <c r="Q69" s="15">
        <f t="shared" si="91"/>
        <v>5.8526483021372356E-3</v>
      </c>
      <c r="R69" s="20">
        <f t="shared" si="92"/>
        <v>9.3635124321070329E-4</v>
      </c>
      <c r="T69" s="20">
        <f t="shared" si="93"/>
        <v>0.92830939663743284</v>
      </c>
      <c r="V69" s="40">
        <v>4764.28</v>
      </c>
      <c r="W69" s="40">
        <v>4678.99</v>
      </c>
      <c r="X69" s="40">
        <f t="shared" si="94"/>
        <v>9443.27</v>
      </c>
      <c r="Y69" s="39">
        <f t="shared" si="95"/>
        <v>2.4026533164481223E-3</v>
      </c>
      <c r="Z69" s="78">
        <f t="shared" si="96"/>
        <v>3.8439477373669909E-4</v>
      </c>
      <c r="AB69" s="40">
        <f t="shared" si="97"/>
        <v>140.12588235294118</v>
      </c>
      <c r="AC69" s="22">
        <f t="shared" si="98"/>
        <v>14.841993769470404</v>
      </c>
      <c r="AE69" s="39">
        <f t="shared" si="99"/>
        <v>1.190476481253591E-3</v>
      </c>
      <c r="AF69" s="78">
        <f t="shared" si="100"/>
        <v>1.9046149293266819E-4</v>
      </c>
      <c r="AH69" s="81">
        <f t="shared" si="101"/>
        <v>0.83991999449406973</v>
      </c>
      <c r="AI69">
        <v>2019</v>
      </c>
    </row>
    <row r="70" spans="1:35" x14ac:dyDescent="0.25">
      <c r="A70" t="s">
        <v>13</v>
      </c>
      <c r="B70" s="35">
        <v>1</v>
      </c>
      <c r="C70" s="35">
        <v>10</v>
      </c>
      <c r="E70" s="40">
        <v>55943.06</v>
      </c>
      <c r="G70" s="6">
        <v>0</v>
      </c>
      <c r="H70" s="6">
        <v>1386.8327300000001</v>
      </c>
      <c r="I70" s="6">
        <v>295.420322</v>
      </c>
      <c r="J70" s="6">
        <f t="shared" si="86"/>
        <v>1682.253052</v>
      </c>
      <c r="K70" s="15">
        <f t="shared" si="87"/>
        <v>3.0070808640070817E-2</v>
      </c>
      <c r="L70" s="20">
        <f t="shared" si="88"/>
        <v>6.847726277988573E-5</v>
      </c>
      <c r="N70" s="6">
        <f t="shared" si="89"/>
        <v>138.68327300000001</v>
      </c>
      <c r="O70" s="18">
        <f t="shared" si="90"/>
        <v>4.3203511838006232</v>
      </c>
      <c r="Q70" s="15">
        <f t="shared" si="91"/>
        <v>5.2807322659861652E-3</v>
      </c>
      <c r="R70" s="20">
        <f t="shared" si="92"/>
        <v>1.2025286562007946E-5</v>
      </c>
      <c r="T70" s="20">
        <f t="shared" si="93"/>
        <v>0</v>
      </c>
      <c r="V70" s="40">
        <v>1544.7544479999999</v>
      </c>
      <c r="W70" s="40">
        <v>66.598880952380981</v>
      </c>
      <c r="X70" s="40">
        <f t="shared" si="94"/>
        <v>1611.3533289523809</v>
      </c>
      <c r="Y70" s="39">
        <f t="shared" si="95"/>
        <v>2.8803453528505253E-2</v>
      </c>
      <c r="Z70" s="78">
        <f t="shared" si="96"/>
        <v>6.5591240988823504E-5</v>
      </c>
      <c r="AB70" s="40">
        <f t="shared" si="97"/>
        <v>154.47544479999999</v>
      </c>
      <c r="AC70" s="22">
        <f t="shared" si="98"/>
        <v>4.8123191526479747</v>
      </c>
      <c r="AE70" s="39">
        <f t="shared" si="99"/>
        <v>1.190476190476191E-3</v>
      </c>
      <c r="AF70" s="78">
        <f t="shared" si="100"/>
        <v>2.7109530676140621E-6</v>
      </c>
      <c r="AH70" s="81">
        <f t="shared" si="101"/>
        <v>4.2145694408654927E-2</v>
      </c>
      <c r="AI70">
        <v>2020</v>
      </c>
    </row>
    <row r="71" spans="1:35" x14ac:dyDescent="0.25">
      <c r="A71" t="s">
        <v>13</v>
      </c>
      <c r="B71" s="35">
        <v>1</v>
      </c>
      <c r="C71" s="35">
        <v>42</v>
      </c>
      <c r="E71" s="42">
        <v>3093905.56</v>
      </c>
      <c r="G71" s="6">
        <v>18563.43</v>
      </c>
      <c r="H71" s="6">
        <v>1630</v>
      </c>
      <c r="I71" s="6">
        <v>8412.68</v>
      </c>
      <c r="J71" s="6">
        <f t="shared" si="86"/>
        <v>28606.11</v>
      </c>
      <c r="K71" s="15">
        <f t="shared" si="87"/>
        <v>9.245954488669007E-3</v>
      </c>
      <c r="L71" s="20">
        <f t="shared" si="88"/>
        <v>1.1644313019681873E-3</v>
      </c>
      <c r="N71" s="6">
        <f t="shared" si="89"/>
        <v>480.79595238095237</v>
      </c>
      <c r="O71" s="18">
        <f t="shared" si="90"/>
        <v>62.90788161993769</v>
      </c>
      <c r="Q71" s="15">
        <f t="shared" si="91"/>
        <v>2.7191133784962721E-3</v>
      </c>
      <c r="R71" s="20">
        <f t="shared" si="92"/>
        <v>3.424439018601876E-4</v>
      </c>
      <c r="T71" s="20">
        <f t="shared" si="93"/>
        <v>0.91928067693304205</v>
      </c>
      <c r="V71" s="40">
        <v>4335.12</v>
      </c>
      <c r="W71" s="40">
        <v>3683.22</v>
      </c>
      <c r="X71" s="40">
        <f t="shared" si="94"/>
        <v>8018.34</v>
      </c>
      <c r="Y71" s="39">
        <f t="shared" si="95"/>
        <v>2.591656352949571E-3</v>
      </c>
      <c r="Z71" s="78">
        <f t="shared" si="96"/>
        <v>3.2639202204786305E-4</v>
      </c>
      <c r="AB71" s="40">
        <f t="shared" si="97"/>
        <v>103.21714285714286</v>
      </c>
      <c r="AC71" s="22">
        <f t="shared" si="98"/>
        <v>13.505046728971962</v>
      </c>
      <c r="AE71" s="39">
        <f t="shared" si="99"/>
        <v>1.1904758980426022E-3</v>
      </c>
      <c r="AF71" s="78">
        <f t="shared" si="100"/>
        <v>1.4992799300692289E-4</v>
      </c>
      <c r="AH71" s="81">
        <f t="shared" si="101"/>
        <v>0.71969834416493539</v>
      </c>
      <c r="AI71">
        <v>2020</v>
      </c>
    </row>
    <row r="72" spans="1:35" x14ac:dyDescent="0.25">
      <c r="A72" t="s">
        <v>13</v>
      </c>
      <c r="B72" s="35">
        <v>1</v>
      </c>
      <c r="C72" s="35">
        <v>18</v>
      </c>
      <c r="E72" s="42">
        <v>2413033.39</v>
      </c>
      <c r="G72" s="6">
        <v>14478.200340000001</v>
      </c>
      <c r="H72" s="6">
        <v>3796.7300510000005</v>
      </c>
      <c r="I72" s="6">
        <v>3470.4262579999977</v>
      </c>
      <c r="J72" s="6">
        <f t="shared" si="86"/>
        <v>21745.356649000001</v>
      </c>
      <c r="K72" s="15">
        <f t="shared" si="87"/>
        <v>9.011626917023308E-3</v>
      </c>
      <c r="L72" s="20">
        <f t="shared" si="88"/>
        <v>8.8515963738367974E-4</v>
      </c>
      <c r="N72" s="6">
        <f t="shared" si="89"/>
        <v>1015.2739106111112</v>
      </c>
      <c r="O72" s="18">
        <f t="shared" si="90"/>
        <v>56.931247323987542</v>
      </c>
      <c r="Q72" s="15">
        <f t="shared" si="91"/>
        <v>1.4382006781928523E-3</v>
      </c>
      <c r="R72" s="20">
        <f t="shared" si="92"/>
        <v>1.4126607798080627E-4</v>
      </c>
      <c r="T72" s="20">
        <f t="shared" si="93"/>
        <v>0.7922438023145737</v>
      </c>
      <c r="V72" s="40">
        <v>3430.4267120000004</v>
      </c>
      <c r="W72" s="40">
        <v>2872.658797619049</v>
      </c>
      <c r="X72" s="40">
        <f t="shared" si="94"/>
        <v>6303.0855096190498</v>
      </c>
      <c r="Y72" s="39">
        <f t="shared" si="95"/>
        <v>2.612100410935072E-3</v>
      </c>
      <c r="Z72" s="78">
        <f t="shared" si="96"/>
        <v>2.5657141311358049E-4</v>
      </c>
      <c r="AB72" s="40">
        <f t="shared" si="97"/>
        <v>190.57926177777779</v>
      </c>
      <c r="AC72" s="22">
        <f t="shared" si="98"/>
        <v>10.686687576323989</v>
      </c>
      <c r="AE72" s="39">
        <f t="shared" si="99"/>
        <v>1.190476190476191E-3</v>
      </c>
      <c r="AF72" s="78">
        <f t="shared" si="100"/>
        <v>1.1693354405132041E-4</v>
      </c>
      <c r="AH72" s="81">
        <f t="shared" si="101"/>
        <v>0.71014108384794372</v>
      </c>
      <c r="AI72">
        <v>2021</v>
      </c>
    </row>
    <row r="73" spans="1:35" ht="14.25" customHeight="1" x14ac:dyDescent="0.25">
      <c r="A73" t="s">
        <v>13</v>
      </c>
      <c r="B73" s="35">
        <v>1</v>
      </c>
      <c r="C73" s="35">
        <v>15</v>
      </c>
      <c r="E73" s="42">
        <v>3299624.29</v>
      </c>
      <c r="G73" s="6">
        <v>19797.745740000002</v>
      </c>
      <c r="H73" s="6">
        <v>1400</v>
      </c>
      <c r="I73" s="6">
        <v>13733.322758000006</v>
      </c>
      <c r="J73" s="6">
        <f t="shared" si="86"/>
        <v>34931.068498000008</v>
      </c>
      <c r="K73" s="15">
        <f t="shared" si="87"/>
        <v>1.0586377547244934E-2</v>
      </c>
      <c r="L73" s="20">
        <f t="shared" si="88"/>
        <v>1.421893070056225E-3</v>
      </c>
      <c r="N73" s="6">
        <f t="shared" si="89"/>
        <v>1413.1830493333334</v>
      </c>
      <c r="O73" s="18">
        <f t="shared" si="90"/>
        <v>66.036591090342682</v>
      </c>
      <c r="Q73" s="15">
        <f t="shared" si="91"/>
        <v>4.16208681685999E-3</v>
      </c>
      <c r="R73" s="20">
        <f t="shared" si="92"/>
        <v>5.5902430982217722E-4</v>
      </c>
      <c r="T73" s="20">
        <f t="shared" si="93"/>
        <v>0.9339552414123824</v>
      </c>
      <c r="V73" s="40">
        <v>4139.6994320000003</v>
      </c>
      <c r="W73" s="40">
        <v>3928.1241547619061</v>
      </c>
      <c r="X73" s="40">
        <f t="shared" si="94"/>
        <v>8067.823586761906</v>
      </c>
      <c r="Y73" s="39">
        <f t="shared" si="95"/>
        <v>2.4450734016029157E-3</v>
      </c>
      <c r="Z73" s="78">
        <f t="shared" si="96"/>
        <v>3.2840628534193628E-4</v>
      </c>
      <c r="AB73" s="40">
        <f t="shared" si="97"/>
        <v>275.97996213333334</v>
      </c>
      <c r="AC73" s="22">
        <f t="shared" si="98"/>
        <v>12.896259912772585</v>
      </c>
      <c r="AE73" s="39">
        <f t="shared" si="99"/>
        <v>1.1904761904761908E-3</v>
      </c>
      <c r="AF73" s="78">
        <f t="shared" si="100"/>
        <v>1.5989698437928439E-4</v>
      </c>
      <c r="AH73" s="81">
        <f t="shared" si="101"/>
        <v>0.76903587741028212</v>
      </c>
      <c r="AI73">
        <v>2021</v>
      </c>
    </row>
    <row r="74" spans="1:35" s="8" customFormat="1" ht="15.75" thickBot="1" x14ac:dyDescent="0.3">
      <c r="A74" s="8" t="str">
        <f>A73</f>
        <v>John Hancock</v>
      </c>
      <c r="B74" s="36">
        <f>SUM(B61:B73)</f>
        <v>13</v>
      </c>
      <c r="C74" s="36">
        <f t="shared" ref="C74:X74" si="102">SUM(C61:C73)</f>
        <v>321</v>
      </c>
      <c r="D74" s="24">
        <f>C74/B74</f>
        <v>24.692307692307693</v>
      </c>
      <c r="E74" s="9">
        <f t="shared" si="102"/>
        <v>24566593.109999999</v>
      </c>
      <c r="F74" s="9">
        <f>E74/B74</f>
        <v>1889737.9315384615</v>
      </c>
      <c r="G74" s="9">
        <f t="shared" si="102"/>
        <v>154627.29608000003</v>
      </c>
      <c r="H74" s="9">
        <f t="shared" si="102"/>
        <v>52887.932781000003</v>
      </c>
      <c r="I74" s="9">
        <f t="shared" si="102"/>
        <v>94833.999338000009</v>
      </c>
      <c r="J74" s="9">
        <f t="shared" si="102"/>
        <v>302349.228199</v>
      </c>
      <c r="K74" s="16"/>
      <c r="L74" s="16">
        <f t="shared" si="102"/>
        <v>1.2307332434953168E-2</v>
      </c>
      <c r="M74" s="16">
        <f>L74*(E74/E$138)</f>
        <v>2.4080872095920878E-3</v>
      </c>
      <c r="N74" s="9"/>
      <c r="O74" s="9">
        <f t="shared" si="102"/>
        <v>646.46488741744542</v>
      </c>
      <c r="P74" s="9">
        <f>O74*(C74/C$138)</f>
        <v>92.682103108977216</v>
      </c>
      <c r="Q74" s="16"/>
      <c r="R74" s="16">
        <f>SUM(R61:R73)</f>
        <v>3.8602829017995652E-3</v>
      </c>
      <c r="S74" s="16">
        <f>R74*(E74/E$138)</f>
        <v>7.5531378796837823E-4</v>
      </c>
      <c r="T74" s="16">
        <f>AVERAGE(T61:T73)</f>
        <v>0.58800208917264452</v>
      </c>
      <c r="U74" s="16">
        <f>T74*(B74/B$138)</f>
        <v>7.3500261146580564E-2</v>
      </c>
      <c r="V74" s="9">
        <f t="shared" si="102"/>
        <v>40103.260591999999</v>
      </c>
      <c r="W74" s="9">
        <f t="shared" si="102"/>
        <v>29245.941833333338</v>
      </c>
      <c r="X74" s="9">
        <f t="shared" si="102"/>
        <v>69349.202425333351</v>
      </c>
      <c r="Y74" s="16"/>
      <c r="Z74" s="16">
        <f>SUM(Z61:Z73)</f>
        <v>2.8229067870670379E-3</v>
      </c>
      <c r="AA74" s="16">
        <f>Z74*(E74/E$138)</f>
        <v>5.5233786555572927E-4</v>
      </c>
      <c r="AB74" s="9"/>
      <c r="AC74" s="9">
        <f t="shared" ref="AC74" si="103">SUM(AC61:AC73)</f>
        <v>124.93227598753893</v>
      </c>
      <c r="AD74" s="9">
        <f>AC74*(C74/C$138)</f>
        <v>17.911237423849929</v>
      </c>
      <c r="AE74" s="16"/>
      <c r="AF74" s="16">
        <f>SUM(AF61:AF73)</f>
        <v>1.1904760950116674E-3</v>
      </c>
      <c r="AG74" s="16">
        <f>AF74*(E74/E$138)</f>
        <v>2.3293189428937692E-4</v>
      </c>
      <c r="AH74" s="10"/>
    </row>
    <row r="75" spans="1:35" ht="15.75" thickTop="1" x14ac:dyDescent="0.25">
      <c r="A75" t="s">
        <v>28</v>
      </c>
      <c r="B75" s="35">
        <v>1</v>
      </c>
      <c r="C75" s="35">
        <v>21</v>
      </c>
      <c r="E75" s="42">
        <v>2841065.47</v>
      </c>
      <c r="G75" s="6">
        <v>22728.52376</v>
      </c>
      <c r="H75" s="6">
        <v>3990</v>
      </c>
      <c r="I75" s="6">
        <v>4107.6114230000021</v>
      </c>
      <c r="J75" s="6">
        <f>G75+H75+I75</f>
        <v>30826.135183000002</v>
      </c>
      <c r="K75" s="15">
        <f>(G75+H75+I75)/E75</f>
        <v>1.0850202330254643E-2</v>
      </c>
      <c r="L75" s="20">
        <f>K75</f>
        <v>1.0850202330254643E-2</v>
      </c>
      <c r="N75" s="6">
        <f>(G75+H75)/C75</f>
        <v>1272.3106552380953</v>
      </c>
      <c r="O75" s="18">
        <f>$N75</f>
        <v>1272.3106552380953</v>
      </c>
      <c r="Q75" s="15">
        <f>I75/E75</f>
        <v>1.4457996362188732E-3</v>
      </c>
      <c r="R75" s="20">
        <f>Q75</f>
        <v>1.4457996362188732E-3</v>
      </c>
      <c r="T75" s="20">
        <f>G75/(G75+H75)</f>
        <v>0.85066540218163611</v>
      </c>
      <c r="V75" s="40">
        <v>3772.8523759999998</v>
      </c>
      <c r="W75" s="40">
        <v>3382.2207976190484</v>
      </c>
      <c r="X75" s="40">
        <f>V75+W75</f>
        <v>7155.0731736190482</v>
      </c>
      <c r="Y75" s="39">
        <f>X75/E75</f>
        <v>2.5184471280836227E-3</v>
      </c>
      <c r="Z75" s="78">
        <f>Y75</f>
        <v>2.5184471280836227E-3</v>
      </c>
      <c r="AB75" s="40">
        <f>V75/C75</f>
        <v>179.65963695238094</v>
      </c>
      <c r="AC75" s="22">
        <f>$AB75</f>
        <v>179.65963695238094</v>
      </c>
      <c r="AE75" s="39">
        <f>W75/E75</f>
        <v>1.1904761904761906E-3</v>
      </c>
      <c r="AF75" s="78">
        <f>AE75</f>
        <v>1.1904761904761906E-3</v>
      </c>
      <c r="AH75" s="81">
        <f>(J75-X75)/J75</f>
        <v>0.76788938570655052</v>
      </c>
      <c r="AI75">
        <v>2021</v>
      </c>
    </row>
    <row r="76" spans="1:35" s="8" customFormat="1" ht="15.75" thickBot="1" x14ac:dyDescent="0.3">
      <c r="A76" s="8" t="str">
        <f>A75</f>
        <v>Lincoln</v>
      </c>
      <c r="B76" s="36">
        <f>SUM(B75)</f>
        <v>1</v>
      </c>
      <c r="C76" s="36">
        <f t="shared" ref="C76" si="104">SUM(C75)</f>
        <v>21</v>
      </c>
      <c r="D76" s="24">
        <f>C76/B76</f>
        <v>21</v>
      </c>
      <c r="E76" s="9">
        <f t="shared" ref="E76" si="105">SUM(E75)</f>
        <v>2841065.47</v>
      </c>
      <c r="F76" s="9">
        <f>E76/B76</f>
        <v>2841065.47</v>
      </c>
      <c r="G76" s="9">
        <f t="shared" ref="G76" si="106">SUM(G75)</f>
        <v>22728.52376</v>
      </c>
      <c r="H76" s="9">
        <f t="shared" ref="H76" si="107">SUM(H75)</f>
        <v>3990</v>
      </c>
      <c r="I76" s="9">
        <f t="shared" ref="I76" si="108">SUM(I75)</f>
        <v>4107.6114230000021</v>
      </c>
      <c r="J76" s="9">
        <f t="shared" ref="J76:O76" si="109">SUM(J75)</f>
        <v>30826.135183000002</v>
      </c>
      <c r="K76" s="16"/>
      <c r="L76" s="16">
        <f t="shared" si="109"/>
        <v>1.0850202330254643E-2</v>
      </c>
      <c r="M76" s="16">
        <f>L76*(E76/E$138)</f>
        <v>2.4551748419374489E-4</v>
      </c>
      <c r="N76" s="9"/>
      <c r="O76" s="9">
        <f t="shared" si="109"/>
        <v>1272.3106552380953</v>
      </c>
      <c r="P76" s="9">
        <f>O76*(C76/C$138)</f>
        <v>11.933239732023225</v>
      </c>
      <c r="Q76" s="16"/>
      <c r="R76" s="16">
        <f>SUM(R75)</f>
        <v>1.4457996362188732E-3</v>
      </c>
      <c r="S76" s="16">
        <f>R76*(E76/E$138)</f>
        <v>3.271543502399909E-5</v>
      </c>
      <c r="T76" s="16">
        <f>AVERAGE(T75)</f>
        <v>0.85066540218163611</v>
      </c>
      <c r="U76" s="16">
        <f>T76*(B76/B$138)</f>
        <v>8.1794750209772706E-3</v>
      </c>
      <c r="V76" s="9">
        <f t="shared" ref="V76" si="110">SUM(V75)</f>
        <v>3772.8523759999998</v>
      </c>
      <c r="W76" s="9">
        <f t="shared" ref="W76" si="111">SUM(W75)</f>
        <v>3382.2207976190484</v>
      </c>
      <c r="X76" s="9">
        <f t="shared" ref="X76" si="112">SUM(X75)</f>
        <v>7155.0731736190482</v>
      </c>
      <c r="Y76" s="16"/>
      <c r="Z76" s="16">
        <f>SUM(Z75)</f>
        <v>2.5184471280836227E-3</v>
      </c>
      <c r="AA76" s="16">
        <f>Z76*(E76/E$138)</f>
        <v>5.6987214075992415E-5</v>
      </c>
      <c r="AB76" s="9"/>
      <c r="AC76" s="9">
        <f>SUM(AC75)</f>
        <v>179.65963695238094</v>
      </c>
      <c r="AD76" s="9">
        <f>AC76*(C76/C$138)</f>
        <v>1.6850613559624832</v>
      </c>
      <c r="AE76" s="16"/>
      <c r="AF76" s="16">
        <f>SUM(AF75)</f>
        <v>1.1904761904761906E-3</v>
      </c>
      <c r="AG76" s="16">
        <f>AF76*(E76/E$138)</f>
        <v>2.6937997134234841E-5</v>
      </c>
      <c r="AH76" s="10"/>
    </row>
    <row r="77" spans="1:35" ht="15.75" thickTop="1" x14ac:dyDescent="0.25">
      <c r="A77" t="s">
        <v>29</v>
      </c>
      <c r="B77" s="35">
        <v>1</v>
      </c>
      <c r="C77" s="35">
        <v>14</v>
      </c>
      <c r="E77" s="42">
        <v>834435</v>
      </c>
      <c r="G77" s="6">
        <v>0</v>
      </c>
      <c r="H77" s="6">
        <v>2753.55</v>
      </c>
      <c r="I77" s="6">
        <v>751.17</v>
      </c>
      <c r="J77" s="6">
        <f>G77+H77+I77</f>
        <v>3504.7200000000003</v>
      </c>
      <c r="K77" s="15">
        <f>(G77+H77+I77)/E77</f>
        <v>4.2001114526595846E-3</v>
      </c>
      <c r="L77" s="20">
        <f>K77</f>
        <v>4.2001114526595846E-3</v>
      </c>
      <c r="N77" s="6">
        <f>(G77+H77)/C77</f>
        <v>196.68214285714288</v>
      </c>
      <c r="O77" s="18">
        <f>$N77</f>
        <v>196.68214285714288</v>
      </c>
      <c r="Q77" s="15">
        <f>I77/E77</f>
        <v>9.0021391720145961E-4</v>
      </c>
      <c r="R77" s="20">
        <f>Q77</f>
        <v>9.0021391720145961E-4</v>
      </c>
      <c r="T77" s="20">
        <f>G77/(G77+H77)</f>
        <v>0</v>
      </c>
      <c r="V77" s="40">
        <v>2167.5500000000002</v>
      </c>
      <c r="W77" s="40">
        <v>751.17</v>
      </c>
      <c r="X77" s="40">
        <f>V77+W77</f>
        <v>2918.7200000000003</v>
      </c>
      <c r="Y77" s="39">
        <f>X77/E77</f>
        <v>3.4978398557107505E-3</v>
      </c>
      <c r="Z77" s="78">
        <f>Y77</f>
        <v>3.4978398557107505E-3</v>
      </c>
      <c r="AB77" s="40">
        <f>V77/C77</f>
        <v>154.82500000000002</v>
      </c>
      <c r="AC77" s="22">
        <f>$AB77</f>
        <v>154.82500000000002</v>
      </c>
      <c r="AE77" s="39">
        <f>W77/E77</f>
        <v>9.0021391720145961E-4</v>
      </c>
      <c r="AF77" s="78">
        <f>AE77</f>
        <v>9.0021391720145961E-4</v>
      </c>
      <c r="AH77" s="81">
        <f>(J77-X77)/J77</f>
        <v>0.16720308612385582</v>
      </c>
      <c r="AI77">
        <v>2019</v>
      </c>
    </row>
    <row r="78" spans="1:35" s="8" customFormat="1" ht="15.75" thickBot="1" x14ac:dyDescent="0.3">
      <c r="A78" s="8" t="str">
        <f>A77</f>
        <v>LT Trust</v>
      </c>
      <c r="B78" s="36">
        <f>SUM(B77)</f>
        <v>1</v>
      </c>
      <c r="C78" s="36">
        <f t="shared" ref="C78" si="113">SUM(C77)</f>
        <v>14</v>
      </c>
      <c r="D78" s="24">
        <f>C78/B78</f>
        <v>14</v>
      </c>
      <c r="E78" s="9">
        <f t="shared" ref="E78" si="114">SUM(E77)</f>
        <v>834435</v>
      </c>
      <c r="F78" s="9">
        <f>E78/B78</f>
        <v>834435</v>
      </c>
      <c r="G78" s="9">
        <f t="shared" ref="G78" si="115">SUM(G77)</f>
        <v>0</v>
      </c>
      <c r="H78" s="9">
        <f t="shared" ref="H78" si="116">SUM(H77)</f>
        <v>2753.55</v>
      </c>
      <c r="I78" s="9">
        <f t="shared" ref="I78" si="117">SUM(I77)</f>
        <v>751.17</v>
      </c>
      <c r="J78" s="9">
        <f t="shared" ref="J78:O78" si="118">SUM(J77)</f>
        <v>3504.7200000000003</v>
      </c>
      <c r="K78" s="16"/>
      <c r="L78" s="16">
        <f t="shared" si="118"/>
        <v>4.2001114526595846E-3</v>
      </c>
      <c r="M78" s="16">
        <f>L78*(E78/E$138)</f>
        <v>2.7913652882377344E-5</v>
      </c>
      <c r="N78" s="9"/>
      <c r="O78" s="9">
        <f t="shared" si="118"/>
        <v>196.68214285714288</v>
      </c>
      <c r="P78" s="9">
        <f>O78*(C78/C$138)</f>
        <v>1.2298124162572579</v>
      </c>
      <c r="Q78" s="16"/>
      <c r="R78" s="16">
        <f>SUM(R77)</f>
        <v>9.0021391720145961E-4</v>
      </c>
      <c r="S78" s="16">
        <f>R78*(E78/E$138)</f>
        <v>5.9827600024125712E-6</v>
      </c>
      <c r="T78" s="16">
        <f>AVERAGE(T77)</f>
        <v>0</v>
      </c>
      <c r="U78" s="16">
        <f>T78*(B78/B$138)</f>
        <v>0</v>
      </c>
      <c r="V78" s="9">
        <f t="shared" ref="V78" si="119">SUM(V77)</f>
        <v>2167.5500000000002</v>
      </c>
      <c r="W78" s="9">
        <f t="shared" ref="W78" si="120">SUM(W77)</f>
        <v>751.17</v>
      </c>
      <c r="X78" s="9">
        <f t="shared" ref="X78" si="121">SUM(X77)</f>
        <v>2918.7200000000003</v>
      </c>
      <c r="Y78" s="16"/>
      <c r="Z78" s="16">
        <f>SUM(Z77)</f>
        <v>3.4978398557107505E-3</v>
      </c>
      <c r="AA78" s="16">
        <f>Z78*(E78/E$138)</f>
        <v>2.3246403975453787E-5</v>
      </c>
      <c r="AB78" s="9"/>
      <c r="AC78" s="9">
        <f>SUM(AC77)</f>
        <v>154.82500000000002</v>
      </c>
      <c r="AD78" s="9">
        <f>AC78*(C78/C$138)</f>
        <v>0.96808843233586439</v>
      </c>
      <c r="AE78" s="16"/>
      <c r="AF78" s="16">
        <f>SUM(AF77)</f>
        <v>9.0021391720145961E-4</v>
      </c>
      <c r="AG78" s="16">
        <f>AF78*(E78/E$138)</f>
        <v>5.9827600024125712E-6</v>
      </c>
      <c r="AH78" s="10"/>
    </row>
    <row r="79" spans="1:35" ht="15.75" thickTop="1" x14ac:dyDescent="0.25">
      <c r="A79" t="s">
        <v>14</v>
      </c>
      <c r="B79" s="35">
        <v>1</v>
      </c>
      <c r="C79" s="35">
        <v>4</v>
      </c>
      <c r="E79" s="42">
        <v>291618.57</v>
      </c>
      <c r="G79" s="6">
        <v>5750.5</v>
      </c>
      <c r="H79" s="6">
        <v>500</v>
      </c>
      <c r="I79" s="6">
        <v>1418.92</v>
      </c>
      <c r="J79" s="6">
        <f t="shared" ref="J79:J84" si="122">G79+H79+I79</f>
        <v>7669.42</v>
      </c>
      <c r="K79" s="15">
        <f t="shared" ref="K79:K84" si="123">(G79+H79+I79)/E79</f>
        <v>2.6299491146945821E-2</v>
      </c>
      <c r="L79" s="20">
        <f t="shared" ref="L79:L84" si="124">K79*(E79/E$85)</f>
        <v>1.8662493479191791E-3</v>
      </c>
      <c r="N79" s="6">
        <f t="shared" ref="N79:N84" si="125">(G79+H79)/C79</f>
        <v>1562.625</v>
      </c>
      <c r="O79" s="18">
        <f t="shared" ref="O79:O84" si="126">$N79*($C79/$C$85)</f>
        <v>50.407258064516128</v>
      </c>
      <c r="Q79" s="15">
        <f t="shared" ref="Q79:Q84" si="127">I79/E79</f>
        <v>4.8656709344675822E-3</v>
      </c>
      <c r="R79" s="20">
        <f t="shared" ref="R79:R84" si="128">Q79*(E79/E$85)</f>
        <v>3.4527493927174173E-4</v>
      </c>
      <c r="T79" s="20">
        <f t="shared" ref="T79:T84" si="129">G79/(G79+H79)</f>
        <v>0.92000639948804097</v>
      </c>
      <c r="V79" s="40">
        <v>1733.29</v>
      </c>
      <c r="W79" s="40">
        <v>347.16</v>
      </c>
      <c r="X79" s="40">
        <f t="shared" ref="X79:X84" si="130">V79+W79</f>
        <v>2080.4499999999998</v>
      </c>
      <c r="Y79" s="39">
        <f t="shared" ref="Y79:Y84" si="131">X79/E79</f>
        <v>7.1341478699384602E-3</v>
      </c>
      <c r="Z79" s="78">
        <f t="shared" ref="Z79:Z84" si="132">Y79*(E79/E$85)</f>
        <v>5.0624929341181672E-4</v>
      </c>
      <c r="AB79" s="40">
        <f t="shared" ref="AB79:AB84" si="133">V79/C79</f>
        <v>433.32249999999999</v>
      </c>
      <c r="AC79" s="22">
        <f t="shared" ref="AC79:AC84" si="134">$AB79*($C79/$C$85)</f>
        <v>13.978145161290321</v>
      </c>
      <c r="AE79" s="39">
        <f t="shared" ref="AE79:AE84" si="135">W79/E79</f>
        <v>1.1904591672608504E-3</v>
      </c>
      <c r="AF79" s="78">
        <f t="shared" ref="AF79:AF84" si="136">AE79*(E79/E$85)</f>
        <v>8.4476677978728804E-5</v>
      </c>
      <c r="AH79" s="81">
        <f t="shared" ref="AH79:AH84" si="137">(J79-X79)/J79</f>
        <v>0.72873437626313331</v>
      </c>
      <c r="AI79">
        <v>2019</v>
      </c>
    </row>
    <row r="80" spans="1:35" x14ac:dyDescent="0.25">
      <c r="A80" t="s">
        <v>14</v>
      </c>
      <c r="B80" s="35">
        <v>1</v>
      </c>
      <c r="C80" s="35">
        <v>39</v>
      </c>
      <c r="E80" s="42">
        <v>798308.95</v>
      </c>
      <c r="G80" s="6">
        <v>7021.33</v>
      </c>
      <c r="H80" s="6">
        <v>2280</v>
      </c>
      <c r="I80" s="6">
        <v>4885.2700000000004</v>
      </c>
      <c r="J80" s="6">
        <f t="shared" si="122"/>
        <v>14186.6</v>
      </c>
      <c r="K80" s="15">
        <f t="shared" si="123"/>
        <v>1.7770814169125876E-2</v>
      </c>
      <c r="L80" s="20">
        <f t="shared" si="124"/>
        <v>3.4521167179773992E-3</v>
      </c>
      <c r="N80" s="6">
        <f t="shared" si="125"/>
        <v>238.49564102564102</v>
      </c>
      <c r="O80" s="18">
        <f t="shared" si="126"/>
        <v>75.010725806451617</v>
      </c>
      <c r="Q80" s="15">
        <f t="shared" si="127"/>
        <v>6.1195230242627255E-3</v>
      </c>
      <c r="R80" s="20">
        <f t="shared" si="128"/>
        <v>1.1887642027570702E-3</v>
      </c>
      <c r="T80" s="20">
        <f t="shared" si="129"/>
        <v>0.75487376536473816</v>
      </c>
      <c r="V80" s="40">
        <v>2408.65</v>
      </c>
      <c r="W80" s="40">
        <v>950.37</v>
      </c>
      <c r="X80" s="40">
        <f t="shared" si="130"/>
        <v>3359.02</v>
      </c>
      <c r="Y80" s="39">
        <f t="shared" si="131"/>
        <v>4.2076692238011363E-3</v>
      </c>
      <c r="Z80" s="78">
        <f t="shared" si="132"/>
        <v>8.1737196354450276E-4</v>
      </c>
      <c r="AB80" s="40">
        <f t="shared" si="133"/>
        <v>61.76025641025641</v>
      </c>
      <c r="AC80" s="22">
        <f t="shared" si="134"/>
        <v>19.424596774193549</v>
      </c>
      <c r="AE80" s="39">
        <f t="shared" si="135"/>
        <v>1.1904789492839835E-3</v>
      </c>
      <c r="AF80" s="78">
        <f t="shared" si="136"/>
        <v>2.312596510273202E-4</v>
      </c>
      <c r="AH80" s="81">
        <f t="shared" si="137"/>
        <v>0.76322586102378298</v>
      </c>
      <c r="AI80">
        <v>2019</v>
      </c>
    </row>
    <row r="81" spans="1:35" x14ac:dyDescent="0.25">
      <c r="A81" t="s">
        <v>14</v>
      </c>
      <c r="B81" s="35">
        <v>1</v>
      </c>
      <c r="C81" s="35">
        <v>2</v>
      </c>
      <c r="E81" s="42">
        <v>843067.76</v>
      </c>
      <c r="G81" s="6">
        <v>13957.62</v>
      </c>
      <c r="H81" s="6">
        <v>300</v>
      </c>
      <c r="I81" s="6">
        <v>6609.25</v>
      </c>
      <c r="J81" s="6">
        <f t="shared" si="122"/>
        <v>20866.870000000003</v>
      </c>
      <c r="K81" s="15">
        <f t="shared" si="123"/>
        <v>2.4751118462886069E-2</v>
      </c>
      <c r="L81" s="20">
        <f t="shared" si="124"/>
        <v>5.0776698277854495E-3</v>
      </c>
      <c r="N81" s="6">
        <f t="shared" si="125"/>
        <v>7128.81</v>
      </c>
      <c r="O81" s="18">
        <f t="shared" si="126"/>
        <v>114.98080645161291</v>
      </c>
      <c r="Q81" s="15">
        <f t="shared" si="127"/>
        <v>7.8395240733674827E-3</v>
      </c>
      <c r="R81" s="20">
        <f t="shared" si="128"/>
        <v>1.6082713559480159E-3</v>
      </c>
      <c r="T81" s="20">
        <f t="shared" si="129"/>
        <v>0.97895862002213552</v>
      </c>
      <c r="V81" s="40">
        <v>2174.4499999999998</v>
      </c>
      <c r="W81" s="40">
        <v>1003.65</v>
      </c>
      <c r="X81" s="40">
        <f t="shared" si="130"/>
        <v>3178.1</v>
      </c>
      <c r="Y81" s="39">
        <f t="shared" si="131"/>
        <v>3.7696851318332939E-3</v>
      </c>
      <c r="Z81" s="78">
        <f t="shared" si="132"/>
        <v>7.7334753509677946E-4</v>
      </c>
      <c r="AB81" s="40">
        <f t="shared" si="133"/>
        <v>1087.2249999999999</v>
      </c>
      <c r="AC81" s="22">
        <f t="shared" si="134"/>
        <v>17.535887096774193</v>
      </c>
      <c r="AE81" s="39">
        <f t="shared" si="135"/>
        <v>1.1904737052215114E-3</v>
      </c>
      <c r="AF81" s="78">
        <f t="shared" si="136"/>
        <v>2.4422461646892254E-4</v>
      </c>
      <c r="AH81" s="81">
        <f t="shared" si="137"/>
        <v>0.84769637228774619</v>
      </c>
      <c r="AI81">
        <v>2019</v>
      </c>
    </row>
    <row r="82" spans="1:35" x14ac:dyDescent="0.25">
      <c r="A82" t="s">
        <v>14</v>
      </c>
      <c r="B82" s="35">
        <v>1</v>
      </c>
      <c r="C82" s="35">
        <v>12</v>
      </c>
      <c r="E82" s="42">
        <v>1237080.17</v>
      </c>
      <c r="G82" s="6">
        <v>5703.27</v>
      </c>
      <c r="H82" s="6">
        <v>0</v>
      </c>
      <c r="I82" s="6">
        <v>5657.48</v>
      </c>
      <c r="J82" s="6">
        <f t="shared" si="122"/>
        <v>11360.75</v>
      </c>
      <c r="K82" s="15">
        <f t="shared" si="123"/>
        <v>9.1835196097274762E-3</v>
      </c>
      <c r="L82" s="20">
        <f t="shared" si="124"/>
        <v>2.7644844433311533E-3</v>
      </c>
      <c r="N82" s="6">
        <f t="shared" si="125"/>
        <v>475.27250000000004</v>
      </c>
      <c r="O82" s="18">
        <f t="shared" si="126"/>
        <v>45.994112903225812</v>
      </c>
      <c r="Q82" s="15">
        <f t="shared" si="127"/>
        <v>4.573252516043483E-3</v>
      </c>
      <c r="R82" s="20">
        <f t="shared" si="128"/>
        <v>1.3766710339068399E-3</v>
      </c>
      <c r="T82" s="20">
        <f t="shared" si="129"/>
        <v>1</v>
      </c>
      <c r="V82" s="40">
        <v>2489.66</v>
      </c>
      <c r="W82" s="40">
        <v>1472.71</v>
      </c>
      <c r="X82" s="40">
        <f t="shared" si="130"/>
        <v>3962.37</v>
      </c>
      <c r="Y82" s="39">
        <f t="shared" si="131"/>
        <v>3.2030017909025249E-3</v>
      </c>
      <c r="Z82" s="78">
        <f t="shared" si="132"/>
        <v>9.6418900369447979E-4</v>
      </c>
      <c r="AB82" s="40">
        <f t="shared" si="133"/>
        <v>207.47166666666666</v>
      </c>
      <c r="AC82" s="22">
        <f t="shared" si="134"/>
        <v>20.077903225806452</v>
      </c>
      <c r="AE82" s="39">
        <f t="shared" si="135"/>
        <v>1.1904725625017498E-3</v>
      </c>
      <c r="AF82" s="78">
        <f t="shared" si="136"/>
        <v>3.5836400629696307E-4</v>
      </c>
      <c r="AH82" s="81">
        <f t="shared" si="137"/>
        <v>0.65122285060405349</v>
      </c>
      <c r="AI82">
        <v>2019</v>
      </c>
    </row>
    <row r="83" spans="1:35" x14ac:dyDescent="0.25">
      <c r="A83" t="s">
        <v>14</v>
      </c>
      <c r="B83" s="35">
        <v>1</v>
      </c>
      <c r="C83" s="35">
        <v>22</v>
      </c>
      <c r="E83" s="40">
        <v>337720</v>
      </c>
      <c r="G83" s="6">
        <v>5383.8160000000007</v>
      </c>
      <c r="H83" s="6">
        <v>1170</v>
      </c>
      <c r="I83" s="6">
        <v>1821.7109</v>
      </c>
      <c r="J83" s="6">
        <f t="shared" si="122"/>
        <v>8375.5269000000008</v>
      </c>
      <c r="K83" s="15">
        <f t="shared" si="123"/>
        <v>2.4800209937226106E-2</v>
      </c>
      <c r="L83" s="20">
        <f t="shared" si="124"/>
        <v>2.0380708861432212E-3</v>
      </c>
      <c r="N83" s="6">
        <f t="shared" si="125"/>
        <v>297.90072727272729</v>
      </c>
      <c r="O83" s="18">
        <f t="shared" si="126"/>
        <v>52.853354838709684</v>
      </c>
      <c r="Q83" s="15">
        <f t="shared" si="127"/>
        <v>5.394145742034822E-3</v>
      </c>
      <c r="R83" s="20">
        <f t="shared" si="128"/>
        <v>4.4328864232526856E-4</v>
      </c>
      <c r="T83" s="20">
        <f t="shared" si="129"/>
        <v>0.82147805187084899</v>
      </c>
      <c r="V83" s="40">
        <v>1770.1759999999999</v>
      </c>
      <c r="W83" s="40">
        <v>402.04761904761915</v>
      </c>
      <c r="X83" s="40">
        <f t="shared" si="130"/>
        <v>2172.2236190476192</v>
      </c>
      <c r="Y83" s="39">
        <f t="shared" si="131"/>
        <v>6.4320254028414642E-3</v>
      </c>
      <c r="Z83" s="78">
        <f t="shared" si="132"/>
        <v>5.2858115901623049E-4</v>
      </c>
      <c r="AB83" s="40">
        <f t="shared" si="133"/>
        <v>80.462545454545449</v>
      </c>
      <c r="AC83" s="22">
        <f t="shared" si="134"/>
        <v>14.275612903225806</v>
      </c>
      <c r="AE83" s="39">
        <f t="shared" si="135"/>
        <v>1.1904761904761908E-3</v>
      </c>
      <c r="AF83" s="78">
        <f t="shared" si="136"/>
        <v>9.7832835713792935E-5</v>
      </c>
      <c r="AH83" s="81">
        <f t="shared" si="137"/>
        <v>0.74064633246564826</v>
      </c>
      <c r="AI83">
        <v>2020</v>
      </c>
    </row>
    <row r="84" spans="1:35" x14ac:dyDescent="0.25">
      <c r="A84" t="s">
        <v>14</v>
      </c>
      <c r="B84" s="35">
        <v>1</v>
      </c>
      <c r="C84" s="35">
        <v>45</v>
      </c>
      <c r="E84" s="40">
        <v>601741.15</v>
      </c>
      <c r="G84" s="6">
        <v>10831.340699999999</v>
      </c>
      <c r="H84" s="6">
        <v>0</v>
      </c>
      <c r="I84" s="6">
        <v>3332.0620949999993</v>
      </c>
      <c r="J84" s="6">
        <f t="shared" si="122"/>
        <v>14163.402794999998</v>
      </c>
      <c r="K84" s="15">
        <f t="shared" si="123"/>
        <v>2.353736784496124E-2</v>
      </c>
      <c r="L84" s="20">
        <f t="shared" si="124"/>
        <v>3.4464719927302752E-3</v>
      </c>
      <c r="N84" s="6">
        <f t="shared" si="125"/>
        <v>240.69645999999997</v>
      </c>
      <c r="O84" s="18">
        <f t="shared" si="126"/>
        <v>87.349521774193548</v>
      </c>
      <c r="Q84" s="15">
        <f t="shared" si="127"/>
        <v>5.5373678449612412E-3</v>
      </c>
      <c r="R84" s="20">
        <f t="shared" si="128"/>
        <v>8.1081212295323012E-4</v>
      </c>
      <c r="T84" s="20">
        <f t="shared" si="129"/>
        <v>1</v>
      </c>
      <c r="V84" s="40">
        <v>2431.3929200000002</v>
      </c>
      <c r="W84" s="40">
        <v>716.35851190476194</v>
      </c>
      <c r="X84" s="40">
        <f t="shared" si="130"/>
        <v>3147.7514319047623</v>
      </c>
      <c r="Y84" s="39">
        <f t="shared" si="131"/>
        <v>5.2310722507589221E-3</v>
      </c>
      <c r="Z84" s="78">
        <f t="shared" si="132"/>
        <v>7.6596262262386525E-4</v>
      </c>
      <c r="AB84" s="40">
        <f t="shared" si="133"/>
        <v>54.030953777777782</v>
      </c>
      <c r="AC84" s="22">
        <f t="shared" si="134"/>
        <v>19.608007419354841</v>
      </c>
      <c r="AE84" s="39">
        <f t="shared" si="135"/>
        <v>1.1904761904761906E-3</v>
      </c>
      <c r="AF84" s="78">
        <f t="shared" si="136"/>
        <v>1.7431612895350829E-4</v>
      </c>
      <c r="AH84" s="81">
        <f t="shared" si="137"/>
        <v>0.77775457794535152</v>
      </c>
      <c r="AI84">
        <v>2020</v>
      </c>
    </row>
    <row r="85" spans="1:35" s="8" customFormat="1" ht="15.75" thickBot="1" x14ac:dyDescent="0.3">
      <c r="A85" s="8" t="str">
        <f>A84</f>
        <v>MassMutual</v>
      </c>
      <c r="B85" s="36">
        <f>SUM(B79:B84)</f>
        <v>6</v>
      </c>
      <c r="C85" s="36">
        <f t="shared" ref="C85:X85" si="138">SUM(C79:C84)</f>
        <v>124</v>
      </c>
      <c r="D85" s="24">
        <f>C85/B85</f>
        <v>20.666666666666668</v>
      </c>
      <c r="E85" s="9">
        <f t="shared" si="138"/>
        <v>4109536.6</v>
      </c>
      <c r="F85" s="9">
        <f>E85/B85</f>
        <v>684922.76666666672</v>
      </c>
      <c r="G85" s="9">
        <f t="shared" si="138"/>
        <v>48647.876700000001</v>
      </c>
      <c r="H85" s="9">
        <f t="shared" si="138"/>
        <v>4250</v>
      </c>
      <c r="I85" s="9">
        <f t="shared" si="138"/>
        <v>23724.692994999998</v>
      </c>
      <c r="J85" s="9">
        <f t="shared" si="138"/>
        <v>76622.569694999998</v>
      </c>
      <c r="K85" s="16"/>
      <c r="L85" s="16">
        <f t="shared" si="138"/>
        <v>1.8645063215886677E-2</v>
      </c>
      <c r="M85" s="16">
        <f>L85*(E85/E$138)</f>
        <v>6.1026724343799085E-4</v>
      </c>
      <c r="N85" s="9"/>
      <c r="O85" s="9">
        <f t="shared" si="138"/>
        <v>426.59577983870963</v>
      </c>
      <c r="P85" s="9">
        <f>O85*(C85/C$138)</f>
        <v>23.625670701205895</v>
      </c>
      <c r="Q85" s="16"/>
      <c r="R85" s="16">
        <f>SUM(R79:R84)</f>
        <v>5.7730822971621661E-3</v>
      </c>
      <c r="S85" s="16">
        <f>R85*(E85/E$138)</f>
        <v>1.8895741885326052E-4</v>
      </c>
      <c r="T85" s="16">
        <f>AVERAGE(T79:T84)</f>
        <v>0.9125528061242939</v>
      </c>
      <c r="U85" s="16">
        <f>T85*(B85/B$138)</f>
        <v>5.2647277276401575E-2</v>
      </c>
      <c r="V85" s="9">
        <f t="shared" si="138"/>
        <v>13007.618919999999</v>
      </c>
      <c r="W85" s="9">
        <f t="shared" si="138"/>
        <v>4892.2961309523807</v>
      </c>
      <c r="X85" s="9">
        <f t="shared" si="138"/>
        <v>17899.915050952382</v>
      </c>
      <c r="Y85" s="16"/>
      <c r="Z85" s="16">
        <f>SUM(Z79:Z84)</f>
        <v>4.355701577387675E-3</v>
      </c>
      <c r="AA85" s="16">
        <f>Z85*(E85/E$138)</f>
        <v>1.4256545896856998E-4</v>
      </c>
      <c r="AB85" s="9"/>
      <c r="AC85" s="9">
        <f t="shared" ref="AC85" si="139">SUM(AC79:AC84)</f>
        <v>104.90015258064517</v>
      </c>
      <c r="AD85" s="9">
        <f>AC85*(C85/C$138)</f>
        <v>5.8095662885216619</v>
      </c>
      <c r="AE85" s="16"/>
      <c r="AF85" s="16">
        <f>SUM(AF79:AF84)</f>
        <v>1.1904739164392357E-3</v>
      </c>
      <c r="AG85" s="16">
        <f>AF85*(E85/E$138)</f>
        <v>3.8965125886576517E-5</v>
      </c>
      <c r="AH85" s="10"/>
    </row>
    <row r="86" spans="1:35" ht="15.75" thickTop="1" x14ac:dyDescent="0.25">
      <c r="A86" t="s">
        <v>30</v>
      </c>
      <c r="B86" s="35">
        <v>1</v>
      </c>
      <c r="C86" s="35">
        <v>14</v>
      </c>
      <c r="E86" s="42">
        <v>2668746.0699999998</v>
      </c>
      <c r="G86" s="6">
        <v>18536.775494999998</v>
      </c>
      <c r="H86" s="6">
        <v>3025</v>
      </c>
      <c r="I86" s="6">
        <v>10436.796014000003</v>
      </c>
      <c r="J86" s="6">
        <f>G86+H86+I86</f>
        <v>31998.571509000001</v>
      </c>
      <c r="K86" s="15">
        <f>(G86+H86+I86)/E86</f>
        <v>1.199011470919E-2</v>
      </c>
      <c r="L86" s="20">
        <f>K86</f>
        <v>1.199011470919E-2</v>
      </c>
      <c r="N86" s="6">
        <f>(G86+H86)/C86</f>
        <v>1540.1268210714284</v>
      </c>
      <c r="O86" s="18">
        <f>$N86</f>
        <v>1540.1268210714284</v>
      </c>
      <c r="Q86" s="15">
        <f>I86/E86</f>
        <v>3.9107489960631603E-3</v>
      </c>
      <c r="R86" s="20">
        <f>Q86</f>
        <v>3.9107489960631603E-3</v>
      </c>
      <c r="T86" s="20">
        <f>G86/(G86+H86)</f>
        <v>0.85970543099748564</v>
      </c>
      <c r="V86" s="40">
        <v>3634.9968559999998</v>
      </c>
      <c r="W86" s="40">
        <v>3177.0786547619055</v>
      </c>
      <c r="X86" s="40">
        <f>V86+W86</f>
        <v>6812.0755107619052</v>
      </c>
      <c r="Y86" s="39">
        <f>X86/E86</f>
        <v>2.5525379080977551E-3</v>
      </c>
      <c r="Z86" s="78">
        <f>Y86</f>
        <v>2.5525379080977551E-3</v>
      </c>
      <c r="AB86" s="40">
        <f>V86/C86</f>
        <v>259.64263257142858</v>
      </c>
      <c r="AC86" s="22">
        <f>$AB86</f>
        <v>259.64263257142858</v>
      </c>
      <c r="AE86" s="39">
        <f>W86/E86</f>
        <v>1.1904761904761908E-3</v>
      </c>
      <c r="AF86" s="78">
        <f>AE86</f>
        <v>1.1904761904761908E-3</v>
      </c>
      <c r="AH86" s="81">
        <f>(J86-X86)/J86</f>
        <v>0.78711313694594387</v>
      </c>
      <c r="AI86">
        <v>2021</v>
      </c>
    </row>
    <row r="87" spans="1:35" s="8" customFormat="1" ht="15.75" thickBot="1" x14ac:dyDescent="0.3">
      <c r="A87" s="8" t="str">
        <f>A86</f>
        <v>Mutual of Omaha</v>
      </c>
      <c r="B87" s="36">
        <f>SUM(B86)</f>
        <v>1</v>
      </c>
      <c r="C87" s="36">
        <f t="shared" ref="C87" si="140">SUM(C86)</f>
        <v>14</v>
      </c>
      <c r="D87" s="24">
        <f>C87/B87</f>
        <v>14</v>
      </c>
      <c r="E87" s="9">
        <f t="shared" ref="E87" si="141">SUM(E86)</f>
        <v>2668746.0699999998</v>
      </c>
      <c r="F87" s="9">
        <f>E87/B87</f>
        <v>2668746.0699999998</v>
      </c>
      <c r="G87" s="9">
        <f t="shared" ref="G87" si="142">SUM(G86)</f>
        <v>18536.775494999998</v>
      </c>
      <c r="H87" s="9">
        <f t="shared" ref="H87" si="143">SUM(H86)</f>
        <v>3025</v>
      </c>
      <c r="I87" s="9">
        <f t="shared" ref="I87" si="144">SUM(I86)</f>
        <v>10436.796014000003</v>
      </c>
      <c r="J87" s="9">
        <f t="shared" ref="J87:O87" si="145">SUM(J86)</f>
        <v>31998.571509000001</v>
      </c>
      <c r="K87" s="16"/>
      <c r="L87" s="16">
        <f t="shared" si="145"/>
        <v>1.199011470919E-2</v>
      </c>
      <c r="M87" s="16">
        <f>L87*(E87/E$138)</f>
        <v>2.5485545716466806E-4</v>
      </c>
      <c r="N87" s="9"/>
      <c r="O87" s="9">
        <f t="shared" si="145"/>
        <v>1540.1268210714284</v>
      </c>
      <c r="P87" s="9">
        <f>O87*(C87/C$138)</f>
        <v>9.6300917798124157</v>
      </c>
      <c r="Q87" s="16"/>
      <c r="R87" s="16">
        <f>SUM(R86)</f>
        <v>3.9107489960631603E-3</v>
      </c>
      <c r="S87" s="16">
        <f>R87*(E87/E$138)</f>
        <v>8.3124786327859446E-5</v>
      </c>
      <c r="T87" s="16">
        <f>AVERAGE(T86)</f>
        <v>0.85970543099748564</v>
      </c>
      <c r="U87" s="16">
        <f>T87*(B87/B$138)</f>
        <v>8.2663983749758242E-3</v>
      </c>
      <c r="V87" s="9">
        <f t="shared" ref="V87" si="146">SUM(V86)</f>
        <v>3634.9968559999998</v>
      </c>
      <c r="W87" s="9">
        <f t="shared" ref="W87" si="147">SUM(W86)</f>
        <v>3177.0786547619055</v>
      </c>
      <c r="X87" s="9">
        <f t="shared" ref="X87" si="148">SUM(X86)</f>
        <v>6812.0755107619052</v>
      </c>
      <c r="Y87" s="16"/>
      <c r="Z87" s="16">
        <f>SUM(Z86)</f>
        <v>2.5525379080977551E-3</v>
      </c>
      <c r="AA87" s="16">
        <f>Z87*(E87/E$138)</f>
        <v>5.4255378807993546E-5</v>
      </c>
      <c r="AB87" s="9"/>
      <c r="AC87" s="9">
        <f>SUM(AC86)</f>
        <v>259.64263257142858</v>
      </c>
      <c r="AD87" s="9">
        <f>AC87*(C87/C$138)</f>
        <v>1.6234912264403754</v>
      </c>
      <c r="AE87" s="16"/>
      <c r="AF87" s="16">
        <f>SUM(AF86)</f>
        <v>1.1904761904761908E-3</v>
      </c>
      <c r="AG87" s="16">
        <f>AF87*(E87/E$138)</f>
        <v>2.5304124366292936E-5</v>
      </c>
      <c r="AH87" s="10"/>
    </row>
    <row r="88" spans="1:35" ht="15.75" thickTop="1" x14ac:dyDescent="0.25">
      <c r="A88" t="s">
        <v>31</v>
      </c>
      <c r="B88" s="35">
        <v>1</v>
      </c>
      <c r="C88" s="35">
        <v>4</v>
      </c>
      <c r="E88" s="42">
        <v>502162.66</v>
      </c>
      <c r="G88" s="6">
        <v>8669.5400000000009</v>
      </c>
      <c r="H88" s="6">
        <v>1748</v>
      </c>
      <c r="I88" s="6">
        <v>1671.5</v>
      </c>
      <c r="J88" s="6">
        <f>G88+H88+I88</f>
        <v>12089.04</v>
      </c>
      <c r="K88" s="15">
        <f>(G88+H88+I88)/E88</f>
        <v>2.4073952451980404E-2</v>
      </c>
      <c r="L88" s="20">
        <f>K88*(E88/E$92)</f>
        <v>5.3527788384068239E-3</v>
      </c>
      <c r="N88" s="6">
        <f>(G88+H88)/C88</f>
        <v>2604.3850000000002</v>
      </c>
      <c r="O88" s="18">
        <f>$N88*($C88/$C$92)</f>
        <v>212.60285714285715</v>
      </c>
      <c r="Q88" s="15">
        <f>I88/E88</f>
        <v>3.3286027280483182E-3</v>
      </c>
      <c r="R88" s="20">
        <f>Q88*(E88/E$92)</f>
        <v>7.4010589992232678E-4</v>
      </c>
      <c r="T88" s="20">
        <f>G88/(G88+H88)</f>
        <v>0.832206067843272</v>
      </c>
      <c r="V88" s="40">
        <v>1901.73</v>
      </c>
      <c r="W88" s="40">
        <v>597.80999999999995</v>
      </c>
      <c r="X88" s="40">
        <f>V88+W88</f>
        <v>2499.54</v>
      </c>
      <c r="Y88" s="39">
        <f>X88/E88</f>
        <v>4.9775505012658646E-3</v>
      </c>
      <c r="Z88" s="78">
        <f>Y88*(E88/E$92)</f>
        <v>1.1067450200968306E-3</v>
      </c>
      <c r="AB88" s="40">
        <f>V88/C88</f>
        <v>475.4325</v>
      </c>
      <c r="AC88" s="22">
        <f>$AB88*($C88/$C$92)</f>
        <v>38.810816326530606</v>
      </c>
      <c r="AE88" s="39">
        <f>W88/E88</f>
        <v>1.1904708326979151E-3</v>
      </c>
      <c r="AF88" s="78">
        <f>AE88*(E88/E$92)</f>
        <v>2.6469800061774821E-4</v>
      </c>
      <c r="AH88" s="81">
        <f>(J88-X88)/J88</f>
        <v>0.79323916539278549</v>
      </c>
      <c r="AI88">
        <v>2019</v>
      </c>
    </row>
    <row r="89" spans="1:35" x14ac:dyDescent="0.25">
      <c r="A89" t="s">
        <v>31</v>
      </c>
      <c r="B89" s="35">
        <v>1</v>
      </c>
      <c r="C89" s="35">
        <v>27</v>
      </c>
      <c r="E89" s="42">
        <v>974093.99</v>
      </c>
      <c r="G89" s="6">
        <v>9831.44</v>
      </c>
      <c r="H89" s="6">
        <v>0</v>
      </c>
      <c r="I89" s="6">
        <v>4742.54</v>
      </c>
      <c r="J89" s="6">
        <f>G89+H89+I89</f>
        <v>14573.98</v>
      </c>
      <c r="K89" s="15">
        <f>(G89+H89+I89)/E89</f>
        <v>1.4961574703894847E-2</v>
      </c>
      <c r="L89" s="20">
        <f>K89*(E89/E$92)</f>
        <v>6.4530592781034939E-3</v>
      </c>
      <c r="N89" s="6">
        <f>(G89+H89)/C89</f>
        <v>364.12740740740742</v>
      </c>
      <c r="O89" s="18">
        <f>$N89*($C89/$C$92)</f>
        <v>200.64163265306121</v>
      </c>
      <c r="Q89" s="15">
        <f>I89/E89</f>
        <v>4.8686677555622735E-3</v>
      </c>
      <c r="R89" s="20">
        <f>Q89*(E89/E$92)</f>
        <v>2.0998993925322351E-3</v>
      </c>
      <c r="T89" s="20">
        <f>G89/(G89+H89)</f>
        <v>1</v>
      </c>
      <c r="V89" s="40">
        <v>2279.2800000000002</v>
      </c>
      <c r="W89" s="40">
        <v>1159.6400000000001</v>
      </c>
      <c r="X89" s="40">
        <f>V89+W89</f>
        <v>3438.92</v>
      </c>
      <c r="Y89" s="39">
        <f>X89/E89</f>
        <v>3.5303780079784706E-3</v>
      </c>
      <c r="Z89" s="78">
        <f>Y89*(E89/E$92)</f>
        <v>1.5226832075147399E-3</v>
      </c>
      <c r="AB89" s="40">
        <f>V89/C89</f>
        <v>84.417777777777786</v>
      </c>
      <c r="AC89" s="22">
        <f>$AB89*($C89/$C$92)</f>
        <v>46.515918367346941</v>
      </c>
      <c r="AE89" s="39">
        <f>W89/E89</f>
        <v>1.1904806023903299E-3</v>
      </c>
      <c r="AF89" s="78">
        <f>AE89*(E89/E$92)</f>
        <v>5.1346479556441929E-4</v>
      </c>
      <c r="AH89" s="81">
        <f>(J89-X89)/J89</f>
        <v>0.76403700293262378</v>
      </c>
      <c r="AI89">
        <v>2019</v>
      </c>
    </row>
    <row r="90" spans="1:35" x14ac:dyDescent="0.25">
      <c r="A90" t="s">
        <v>31</v>
      </c>
      <c r="B90" s="35">
        <v>1</v>
      </c>
      <c r="C90" s="35">
        <v>16</v>
      </c>
      <c r="E90" s="40">
        <v>300828.27999999997</v>
      </c>
      <c r="G90" s="6">
        <v>3725.2626370000007</v>
      </c>
      <c r="H90" s="6">
        <v>160</v>
      </c>
      <c r="I90" s="6">
        <v>1749.6081729999996</v>
      </c>
      <c r="J90" s="6">
        <f>G90+H90+I90</f>
        <v>5634.8708100000003</v>
      </c>
      <c r="K90" s="15">
        <f>(G90+H90+I90)/E90</f>
        <v>1.8731187141049373E-2</v>
      </c>
      <c r="L90" s="20">
        <f>K90*(E90/E$92)</f>
        <v>2.4950051640927908E-3</v>
      </c>
      <c r="N90" s="6">
        <f>(G90+H90)/C90</f>
        <v>242.82891481250005</v>
      </c>
      <c r="O90" s="18">
        <f>$N90*($C90/$C$92)</f>
        <v>79.291074224489805</v>
      </c>
      <c r="Q90" s="15">
        <f>I90/E90</f>
        <v>5.8159697386163285E-3</v>
      </c>
      <c r="R90" s="20">
        <f>Q90*(E90/E$92)</f>
        <v>7.7469059610506871E-4</v>
      </c>
      <c r="T90" s="20">
        <f>G90/(G90+H90)</f>
        <v>0.95881874278554724</v>
      </c>
      <c r="V90" s="40">
        <v>1740.6626240000001</v>
      </c>
      <c r="W90" s="40">
        <v>358.12890476190483</v>
      </c>
      <c r="X90" s="40">
        <f>V90+W90</f>
        <v>2098.7915287619048</v>
      </c>
      <c r="Y90" s="39">
        <f>X90/E90</f>
        <v>6.9767095326340499E-3</v>
      </c>
      <c r="Z90" s="78">
        <f>Y90*(E90/E$92)</f>
        <v>9.2930182060645247E-4</v>
      </c>
      <c r="AB90" s="40">
        <f>V90/C90</f>
        <v>108.791414</v>
      </c>
      <c r="AC90" s="22">
        <f>$AB90*($C90/$C$92)</f>
        <v>35.52372702040816</v>
      </c>
      <c r="AE90" s="39">
        <f>W90/E90</f>
        <v>1.1904761904761908E-3</v>
      </c>
      <c r="AF90" s="78">
        <f>AE90*(E90/E$92)</f>
        <v>1.5857213003111383E-4</v>
      </c>
      <c r="AH90" s="81">
        <f>(J90-X90)/J90</f>
        <v>0.62753511135743245</v>
      </c>
      <c r="AI90">
        <v>2020</v>
      </c>
    </row>
    <row r="91" spans="1:35" x14ac:dyDescent="0.25">
      <c r="A91" t="s">
        <v>31</v>
      </c>
      <c r="B91" s="35">
        <v>1</v>
      </c>
      <c r="C91" s="35">
        <v>2</v>
      </c>
      <c r="E91" s="40">
        <v>481375.65</v>
      </c>
      <c r="G91" s="6">
        <v>9170.8850599999987</v>
      </c>
      <c r="H91" s="6">
        <v>308</v>
      </c>
      <c r="I91" s="6">
        <v>2748.1016800000016</v>
      </c>
      <c r="J91" s="6">
        <f>G91+H91+I91</f>
        <v>12226.98674</v>
      </c>
      <c r="K91" s="15">
        <f>(G91+H91+I91)/E91</f>
        <v>2.5400093959883512E-2</v>
      </c>
      <c r="L91" s="20">
        <f>K91*(E91/E$92)</f>
        <v>5.4138588241376346E-3</v>
      </c>
      <c r="N91" s="6">
        <f>(G91+H91)/C91</f>
        <v>4739.4425299999994</v>
      </c>
      <c r="O91" s="18">
        <f>$N91*($C91/$C$92)</f>
        <v>193.44663387755097</v>
      </c>
      <c r="Q91" s="15">
        <f>I91/E91</f>
        <v>5.7088506242474069E-3</v>
      </c>
      <c r="R91" s="20">
        <f>Q91*(E91/E$92)</f>
        <v>1.2168030313816686E-3</v>
      </c>
      <c r="T91" s="20">
        <f>G91/(G91+H91)</f>
        <v>0.96750672699896623</v>
      </c>
      <c r="V91" s="40">
        <v>1885.10052</v>
      </c>
      <c r="W91" s="40">
        <v>573.0662500000002</v>
      </c>
      <c r="X91" s="40">
        <f>V91+W91</f>
        <v>2458.1667700000003</v>
      </c>
      <c r="Y91" s="39">
        <f>X91/E91</f>
        <v>5.1065457299304612E-3</v>
      </c>
      <c r="Z91" s="78">
        <f>Y91*(E91/E$92)</f>
        <v>1.0884258028537297E-3</v>
      </c>
      <c r="AB91" s="40">
        <f>V91/C91</f>
        <v>942.55025999999998</v>
      </c>
      <c r="AC91" s="22">
        <f>$AB91*($C91/$C$92)</f>
        <v>38.471439183673468</v>
      </c>
      <c r="AE91" s="39">
        <f>W91/E91</f>
        <v>1.1904761904761908E-3</v>
      </c>
      <c r="AF91" s="78">
        <f>AE91*(E91/E$92)</f>
        <v>2.5374197587278686E-4</v>
      </c>
      <c r="AH91" s="81">
        <f>(J91-X91)/J91</f>
        <v>0.79895563622734411</v>
      </c>
      <c r="AI91">
        <v>2020</v>
      </c>
    </row>
    <row r="92" spans="1:35" s="8" customFormat="1" ht="15.75" thickBot="1" x14ac:dyDescent="0.3">
      <c r="A92" s="8" t="str">
        <f>A91</f>
        <v>Nationwide</v>
      </c>
      <c r="B92" s="36">
        <f>SUM(B88:B91)</f>
        <v>4</v>
      </c>
      <c r="C92" s="36">
        <f t="shared" ref="C92:X92" si="149">SUM(C88:C91)</f>
        <v>49</v>
      </c>
      <c r="D92" s="24">
        <f>C92/B92</f>
        <v>12.25</v>
      </c>
      <c r="E92" s="9">
        <f t="shared" si="149"/>
        <v>2258460.58</v>
      </c>
      <c r="F92" s="9">
        <f>E92/B92</f>
        <v>564615.14500000002</v>
      </c>
      <c r="G92" s="9">
        <f t="shared" si="149"/>
        <v>31397.127697000004</v>
      </c>
      <c r="H92" s="9">
        <f t="shared" si="149"/>
        <v>2216</v>
      </c>
      <c r="I92" s="9">
        <f t="shared" si="149"/>
        <v>10911.749853000001</v>
      </c>
      <c r="J92" s="9">
        <f t="shared" si="149"/>
        <v>44524.877550000005</v>
      </c>
      <c r="K92" s="16"/>
      <c r="L92" s="16">
        <f t="shared" si="149"/>
        <v>1.9714702104740744E-2</v>
      </c>
      <c r="M92" s="16">
        <f>L92*(E92/E$138)</f>
        <v>3.5462233118795675E-4</v>
      </c>
      <c r="N92" s="9"/>
      <c r="O92" s="9">
        <f t="shared" si="149"/>
        <v>685.98219789795917</v>
      </c>
      <c r="P92" s="9">
        <f>O92*(C92/C$138)</f>
        <v>15.012562615899954</v>
      </c>
      <c r="Q92" s="16"/>
      <c r="R92" s="16">
        <f>SUM(R88:R91)</f>
        <v>4.8314989199412994E-3</v>
      </c>
      <c r="S92" s="16">
        <f>R92*(E92/E$138)</f>
        <v>8.6907598249210777E-5</v>
      </c>
      <c r="T92" s="16">
        <f>AVERAGE(T88:T91)</f>
        <v>0.93963288440694637</v>
      </c>
      <c r="U92" s="16">
        <f>T92*(B92/B$138)</f>
        <v>3.6139726323344092E-2</v>
      </c>
      <c r="V92" s="9">
        <f t="shared" si="149"/>
        <v>7806.7731440000007</v>
      </c>
      <c r="W92" s="9">
        <f t="shared" si="149"/>
        <v>2688.6451547619054</v>
      </c>
      <c r="X92" s="9">
        <f t="shared" si="149"/>
        <v>10495.418298761904</v>
      </c>
      <c r="Y92" s="16"/>
      <c r="Z92" s="16">
        <f>SUM(Z88:Z91)</f>
        <v>4.647155851071753E-3</v>
      </c>
      <c r="AA92" s="16">
        <f>Z92*(E92/E$138)</f>
        <v>8.3591688707511911E-5</v>
      </c>
      <c r="AB92" s="9"/>
      <c r="AC92" s="9">
        <f t="shared" ref="AC92" si="150">SUM(AC88:AC91)</f>
        <v>159.32190089795915</v>
      </c>
      <c r="AD92" s="9">
        <f>AC92*(C92/C$138)</f>
        <v>3.4867231549799009</v>
      </c>
      <c r="AE92" s="16"/>
      <c r="AF92" s="16">
        <f>SUM(AF88:AF91)</f>
        <v>1.1904769020860682E-3</v>
      </c>
      <c r="AG92" s="16">
        <f>AF92*(E92/E$138)</f>
        <v>2.1413952490900703E-5</v>
      </c>
    </row>
    <row r="93" spans="1:35" ht="15.75" thickTop="1" x14ac:dyDescent="0.25">
      <c r="A93" t="s">
        <v>32</v>
      </c>
      <c r="B93" s="35">
        <v>1</v>
      </c>
      <c r="C93" s="35">
        <v>16</v>
      </c>
      <c r="E93" s="42">
        <v>2068203.82</v>
      </c>
      <c r="G93" s="6">
        <v>4012.36</v>
      </c>
      <c r="H93" s="6">
        <v>10341.02</v>
      </c>
      <c r="I93" s="6">
        <v>7482.32</v>
      </c>
      <c r="J93" s="6">
        <f>G93+H93+I93</f>
        <v>21835.7</v>
      </c>
      <c r="K93" s="15">
        <f>(G93+H93+I93)/E93</f>
        <v>1.0557808562600954E-2</v>
      </c>
      <c r="L93" s="20">
        <f>K93</f>
        <v>1.0557808562600954E-2</v>
      </c>
      <c r="N93" s="6">
        <f>(G93+H93)/C93</f>
        <v>897.08625000000006</v>
      </c>
      <c r="O93" s="18">
        <f>$N93</f>
        <v>897.08625000000006</v>
      </c>
      <c r="Q93" s="15">
        <f>I93/E93</f>
        <v>3.617786568056914E-3</v>
      </c>
      <c r="R93" s="20">
        <f>Q93</f>
        <v>3.617786568056914E-3</v>
      </c>
      <c r="T93" s="20">
        <f>G93/(G93+H93)</f>
        <v>0.27954112550493332</v>
      </c>
      <c r="V93" s="40">
        <v>3154.56</v>
      </c>
      <c r="W93" s="40">
        <v>2462.15</v>
      </c>
      <c r="X93" s="40">
        <f>V93+W93</f>
        <v>5616.71</v>
      </c>
      <c r="Y93" s="39">
        <f>X93/E93</f>
        <v>2.7157429774015214E-3</v>
      </c>
      <c r="Z93" s="78">
        <f>Y93</f>
        <v>2.7157429774015214E-3</v>
      </c>
      <c r="AB93" s="40">
        <f>V93/C93</f>
        <v>197.16</v>
      </c>
      <c r="AC93" s="22">
        <f>$AB93</f>
        <v>197.16</v>
      </c>
      <c r="AE93" s="39">
        <f>W93/E93</f>
        <v>1.1904774453032391E-3</v>
      </c>
      <c r="AF93" s="78">
        <f>AE93</f>
        <v>1.1904774453032391E-3</v>
      </c>
      <c r="AH93" s="81">
        <f>(J93-X93)/J93</f>
        <v>0.7427739893843569</v>
      </c>
      <c r="AI93">
        <v>2019</v>
      </c>
    </row>
    <row r="94" spans="1:35" s="8" customFormat="1" ht="15.75" thickBot="1" x14ac:dyDescent="0.3">
      <c r="A94" s="8" t="str">
        <f>A93</f>
        <v>OneAmerica</v>
      </c>
      <c r="B94" s="36">
        <f>SUM(B93)</f>
        <v>1</v>
      </c>
      <c r="C94" s="36">
        <f t="shared" ref="C94" si="151">SUM(C93)</f>
        <v>16</v>
      </c>
      <c r="D94" s="24">
        <f>C94/B94</f>
        <v>16</v>
      </c>
      <c r="E94" s="9">
        <f t="shared" ref="E94" si="152">SUM(E93)</f>
        <v>2068203.82</v>
      </c>
      <c r="F94" s="9">
        <f>E94/B94</f>
        <v>2068203.82</v>
      </c>
      <c r="G94" s="9">
        <f t="shared" ref="G94" si="153">SUM(G93)</f>
        <v>4012.36</v>
      </c>
      <c r="H94" s="9">
        <f t="shared" ref="H94" si="154">SUM(H93)</f>
        <v>10341.02</v>
      </c>
      <c r="I94" s="9">
        <f t="shared" ref="I94" si="155">SUM(I93)</f>
        <v>7482.32</v>
      </c>
      <c r="J94" s="9">
        <f t="shared" ref="J94:O94" si="156">SUM(J93)</f>
        <v>21835.7</v>
      </c>
      <c r="K94" s="16"/>
      <c r="L94" s="16">
        <f t="shared" si="156"/>
        <v>1.0557808562600954E-2</v>
      </c>
      <c r="M94" s="16">
        <f>L94*(E94/E$138)</f>
        <v>1.7391236682066669E-4</v>
      </c>
      <c r="N94" s="9"/>
      <c r="O94" s="9">
        <f t="shared" si="156"/>
        <v>897.08625000000006</v>
      </c>
      <c r="P94" s="9">
        <f>O94*(C94/C$138)</f>
        <v>6.4106208128628852</v>
      </c>
      <c r="Q94" s="16"/>
      <c r="R94" s="16">
        <f>SUM(R93)</f>
        <v>3.617786568056914E-3</v>
      </c>
      <c r="S94" s="16">
        <f>R94*(E94/E$138)</f>
        <v>5.9593600411693267E-5</v>
      </c>
      <c r="T94" s="16">
        <f>AVERAGE(T93)</f>
        <v>0.27954112550493332</v>
      </c>
      <c r="U94" s="16">
        <f>T94*(B94/B$138)</f>
        <v>2.6878954375474358E-3</v>
      </c>
      <c r="V94" s="9">
        <f t="shared" ref="V94" si="157">SUM(V93)</f>
        <v>3154.56</v>
      </c>
      <c r="W94" s="9">
        <f t="shared" ref="W94" si="158">SUM(W93)</f>
        <v>2462.15</v>
      </c>
      <c r="X94" s="9">
        <f t="shared" ref="X94" si="159">SUM(X93)</f>
        <v>5616.71</v>
      </c>
      <c r="Y94" s="16"/>
      <c r="Z94" s="16">
        <f>SUM(Z93)</f>
        <v>2.7157429774015214E-3</v>
      </c>
      <c r="AA94" s="16">
        <f>Z94*(E94/E$138)</f>
        <v>4.4734784314004445E-5</v>
      </c>
      <c r="AB94" s="9"/>
      <c r="AC94" s="9">
        <f>SUM(AC93)</f>
        <v>197.16</v>
      </c>
      <c r="AD94" s="9">
        <f>AC94*(C94/C$138)</f>
        <v>1.408914694059848</v>
      </c>
      <c r="AE94" s="16"/>
      <c r="AF94" s="16">
        <f>SUM(AF93)</f>
        <v>1.1904774453032391E-3</v>
      </c>
      <c r="AG94" s="16">
        <f>AF94*(E94/E$138)</f>
        <v>1.9610011768228384E-5</v>
      </c>
      <c r="AH94" s="10"/>
    </row>
    <row r="95" spans="1:35" ht="15.75" thickTop="1" x14ac:dyDescent="0.25">
      <c r="A95" t="s">
        <v>33</v>
      </c>
      <c r="B95" s="35">
        <v>1</v>
      </c>
      <c r="C95" s="35">
        <v>3</v>
      </c>
      <c r="E95" s="42">
        <v>444484.93</v>
      </c>
      <c r="G95" s="6">
        <v>0</v>
      </c>
      <c r="H95" s="6">
        <v>2766.35</v>
      </c>
      <c r="I95" s="6">
        <v>226.44</v>
      </c>
      <c r="J95" s="6">
        <f>G95+H95+I95</f>
        <v>2992.79</v>
      </c>
      <c r="K95" s="15">
        <f>(G95+H95+I95)/E95</f>
        <v>6.7331641592438245E-3</v>
      </c>
      <c r="L95" s="20">
        <f>K95*(E95/E$97)</f>
        <v>1.1121938677822276E-3</v>
      </c>
      <c r="N95" s="6">
        <f>(G95+H95)/C95</f>
        <v>922.11666666666667</v>
      </c>
      <c r="O95" s="18">
        <f>$N95*($C95/$C$97)</f>
        <v>37.895205479452052</v>
      </c>
      <c r="Q95" s="15">
        <f>I95/E95</f>
        <v>5.0944359350945821E-4</v>
      </c>
      <c r="R95" s="20">
        <f>Q95*(E95/E$97)</f>
        <v>8.4150635166719878E-5</v>
      </c>
      <c r="T95" s="20">
        <f>G95/(G95+H95)</f>
        <v>0</v>
      </c>
      <c r="V95" s="40">
        <v>1855.59</v>
      </c>
      <c r="W95" s="40">
        <v>529.15</v>
      </c>
      <c r="X95" s="40">
        <f>V95+W95</f>
        <v>2384.7399999999998</v>
      </c>
      <c r="Y95" s="39">
        <f>X95/E95</f>
        <v>5.3651762726803802E-3</v>
      </c>
      <c r="Z95" s="78">
        <f>Y95*(E95/E$97)</f>
        <v>8.8622763516818385E-4</v>
      </c>
      <c r="AB95" s="40">
        <f>V95/C95</f>
        <v>618.53</v>
      </c>
      <c r="AC95" s="22">
        <f>$AB95*($C95/$C$97)</f>
        <v>25.419041095890407</v>
      </c>
      <c r="AE95" s="39">
        <f>W95/E95</f>
        <v>1.1904790562865652E-3</v>
      </c>
      <c r="AF95" s="78">
        <f>AE95*(E95/E$97)</f>
        <v>1.9664506535271961E-4</v>
      </c>
      <c r="AH95" s="81">
        <f>(J95-X95)/J95</f>
        <v>0.20317162246599332</v>
      </c>
      <c r="AI95">
        <v>2020</v>
      </c>
    </row>
    <row r="96" spans="1:35" x14ac:dyDescent="0.25">
      <c r="A96" t="s">
        <v>33</v>
      </c>
      <c r="B96" s="35">
        <v>1</v>
      </c>
      <c r="C96" s="35">
        <v>70</v>
      </c>
      <c r="E96" s="40">
        <v>2246403.85</v>
      </c>
      <c r="G96" s="6">
        <v>0</v>
      </c>
      <c r="H96" s="6">
        <v>5484.4826950000006</v>
      </c>
      <c r="I96" s="6">
        <v>1385.393855</v>
      </c>
      <c r="J96" s="6">
        <f>G96+H96+I96</f>
        <v>6869.8765500000009</v>
      </c>
      <c r="K96" s="15">
        <f>(G96+H96+I96)/E96</f>
        <v>3.0581662998841463E-3</v>
      </c>
      <c r="L96" s="20">
        <f>K96*(E96/E$97)</f>
        <v>2.5530139339315244E-3</v>
      </c>
      <c r="N96" s="6">
        <f>(G96+H96)/C96</f>
        <v>78.349752785714301</v>
      </c>
      <c r="O96" s="18">
        <f>$N96*($C96/$C$97)</f>
        <v>75.129899931506856</v>
      </c>
      <c r="Q96" s="15">
        <f>I96/E96</f>
        <v>6.167162930209543E-4</v>
      </c>
      <c r="R96" s="20">
        <f>Q96*(E96/E$97)</f>
        <v>5.1484619702491007E-4</v>
      </c>
      <c r="T96" s="20">
        <f>G96/(G96+H96)</f>
        <v>0</v>
      </c>
      <c r="V96" s="40">
        <v>4497.1230800000003</v>
      </c>
      <c r="W96" s="40">
        <v>1385.39</v>
      </c>
      <c r="X96" s="40">
        <f>V96+W96</f>
        <v>5882.5130800000006</v>
      </c>
      <c r="Y96" s="39">
        <f>X96/E96</f>
        <v>2.6186355939516398E-3</v>
      </c>
      <c r="Z96" s="78">
        <f>Y96*(E96/E$97)</f>
        <v>2.186085550514652E-3</v>
      </c>
      <c r="AB96" s="40">
        <f>V96/C96</f>
        <v>64.244615428571436</v>
      </c>
      <c r="AC96" s="22">
        <f>$AB96*($C96/$C$97)</f>
        <v>61.604425753424664</v>
      </c>
      <c r="AE96" s="39">
        <f>W96/E96</f>
        <v>6.1671457694483563E-4</v>
      </c>
      <c r="AF96" s="78">
        <f>AE96*(E96/E$97)</f>
        <v>5.1484476441274543E-4</v>
      </c>
      <c r="AH96" s="81">
        <f>(J96-X96)/J96</f>
        <v>0.14372361174379475</v>
      </c>
      <c r="AI96">
        <v>2020</v>
      </c>
    </row>
    <row r="97" spans="1:35" s="8" customFormat="1" ht="15.75" thickBot="1" x14ac:dyDescent="0.3">
      <c r="A97" s="8" t="str">
        <f>A96</f>
        <v>PAi</v>
      </c>
      <c r="B97" s="36">
        <f>SUM(B95:B96)</f>
        <v>2</v>
      </c>
      <c r="C97" s="36">
        <f t="shared" ref="C97" si="160">SUM(C95:C96)</f>
        <v>73</v>
      </c>
      <c r="D97" s="24">
        <f>C97/B97</f>
        <v>36.5</v>
      </c>
      <c r="E97" s="9">
        <f t="shared" ref="E97" si="161">SUM(E95:E96)</f>
        <v>2690888.7800000003</v>
      </c>
      <c r="F97" s="9">
        <f>E97/B97</f>
        <v>1345444.3900000001</v>
      </c>
      <c r="G97" s="9">
        <f t="shared" ref="G97" si="162">SUM(G95:G96)</f>
        <v>0</v>
      </c>
      <c r="H97" s="9">
        <f t="shared" ref="H97" si="163">SUM(H95:H96)</f>
        <v>8250.832695000001</v>
      </c>
      <c r="I97" s="9">
        <f t="shared" ref="I97" si="164">SUM(I95:I96)</f>
        <v>1611.8338550000001</v>
      </c>
      <c r="J97" s="9">
        <f t="shared" ref="J97:O97" si="165">SUM(J95:J96)</f>
        <v>9862.6665500000017</v>
      </c>
      <c r="K97" s="16"/>
      <c r="L97" s="16">
        <f t="shared" si="165"/>
        <v>3.665207801713752E-3</v>
      </c>
      <c r="M97" s="16">
        <f>L97*(E97/E$138)</f>
        <v>7.8552081356380579E-5</v>
      </c>
      <c r="N97" s="9"/>
      <c r="O97" s="9">
        <f t="shared" si="165"/>
        <v>113.0251054109589</v>
      </c>
      <c r="P97" s="9">
        <f>O97*(C97/C$138)</f>
        <v>3.6850525658776241</v>
      </c>
      <c r="Q97" s="16"/>
      <c r="R97" s="16">
        <f>SUM(R95:R96)</f>
        <v>5.9899683219162992E-4</v>
      </c>
      <c r="S97" s="16">
        <f>R97*(E97/E$138)</f>
        <v>1.2837593511759607E-5</v>
      </c>
      <c r="T97" s="16">
        <f>AVERAGE(T95:T96)</f>
        <v>0</v>
      </c>
      <c r="U97" s="16">
        <f>T97*(B97/B$138)</f>
        <v>0</v>
      </c>
      <c r="V97" s="9">
        <f t="shared" ref="V97" si="166">SUM(V95:V96)</f>
        <v>6352.7130800000004</v>
      </c>
      <c r="W97" s="9">
        <f t="shared" ref="W97" si="167">SUM(W95:W96)</f>
        <v>1914.54</v>
      </c>
      <c r="X97" s="9">
        <f t="shared" ref="X97" si="168">SUM(X95:X96)</f>
        <v>8267.2530800000004</v>
      </c>
      <c r="Y97" s="16"/>
      <c r="Z97" s="16">
        <f>SUM(Z95:Z96)</f>
        <v>3.072313185682836E-3</v>
      </c>
      <c r="AA97" s="16">
        <f>Z97*(E97/E$138)</f>
        <v>6.5845269455444371E-5</v>
      </c>
      <c r="AB97" s="9"/>
      <c r="AC97" s="9">
        <f>SUM(AC95:AC96)</f>
        <v>87.023466849315071</v>
      </c>
      <c r="AD97" s="9">
        <f>AC97*(C97/C$138)</f>
        <v>2.8372992764627067</v>
      </c>
      <c r="AE97" s="16"/>
      <c r="AF97" s="16">
        <f>SUM(AF95:AF96)</f>
        <v>7.1148982976546504E-4</v>
      </c>
      <c r="AG97" s="16">
        <f>AF97*(E97/E$138)</f>
        <v>1.5248523416828369E-5</v>
      </c>
      <c r="AH97" s="10"/>
    </row>
    <row r="98" spans="1:35" ht="15.75" thickTop="1" x14ac:dyDescent="0.25">
      <c r="A98" t="s">
        <v>15</v>
      </c>
      <c r="B98" s="35">
        <v>1</v>
      </c>
      <c r="C98" s="35">
        <v>8</v>
      </c>
      <c r="E98" s="42">
        <v>1027491.72</v>
      </c>
      <c r="G98" s="6">
        <v>306.05</v>
      </c>
      <c r="H98" s="6">
        <v>4394.88</v>
      </c>
      <c r="I98" s="6">
        <v>4936.67</v>
      </c>
      <c r="J98" s="6">
        <f t="shared" ref="J98:J109" si="169">G98+H98+I98</f>
        <v>9637.6</v>
      </c>
      <c r="K98" s="15">
        <f t="shared" ref="K98:K109" si="170">(G98+H98+I98)/E98</f>
        <v>9.3797349529979677E-3</v>
      </c>
      <c r="L98" s="20">
        <f t="shared" ref="L98:L109" si="171">K98*(E98/E$110)</f>
        <v>7.4542192841461918E-4</v>
      </c>
      <c r="N98" s="6">
        <f t="shared" ref="N98:N109" si="172">(G98+H98)/C98</f>
        <v>587.61625000000004</v>
      </c>
      <c r="O98" s="18">
        <f t="shared" ref="O98:O109" si="173">$N98*($C98/$C$110)</f>
        <v>13.867050147492627</v>
      </c>
      <c r="Q98" s="15">
        <f t="shared" ref="Q98:Q109" si="174">I98/E98</f>
        <v>4.8045837293949189E-3</v>
      </c>
      <c r="R98" s="20">
        <f t="shared" ref="R98:R109" si="175">Q98*(E98/E$110)</f>
        <v>3.8182764083865254E-4</v>
      </c>
      <c r="T98" s="20">
        <f t="shared" ref="T98:T109" si="176">G98/(G98+H98)</f>
        <v>6.5104138968246711E-2</v>
      </c>
      <c r="V98" s="40">
        <v>2321.9899999999998</v>
      </c>
      <c r="W98" s="40">
        <v>1223.2</v>
      </c>
      <c r="X98" s="40">
        <f t="shared" ref="X98:X109" si="177">V98+W98</f>
        <v>3545.1899999999996</v>
      </c>
      <c r="Y98" s="39">
        <f t="shared" ref="Y98:Y109" si="178">X98/E98</f>
        <v>3.4503343734974328E-3</v>
      </c>
      <c r="Z98" s="78">
        <f t="shared" ref="Z98:Z109" si="179">Y98*(E98/E$110)</f>
        <v>2.7420336664690624E-4</v>
      </c>
      <c r="AB98" s="40">
        <f t="shared" ref="AB98:AB109" si="180">V98/C98</f>
        <v>290.24874999999997</v>
      </c>
      <c r="AC98" s="22">
        <f t="shared" ref="AC98:AC109" si="181">$AB98*($C98/$C$110)</f>
        <v>6.8495280235988192</v>
      </c>
      <c r="AE98" s="39">
        <f t="shared" ref="AE98:AE109" si="182">W98/E98</f>
        <v>1.1904718803962722E-3</v>
      </c>
      <c r="AF98" s="78">
        <f t="shared" ref="AF98:AF109" si="183">AE98*(E98/E$110)</f>
        <v>9.4608626923379488E-5</v>
      </c>
      <c r="AH98" s="81">
        <f t="shared" ref="AH98:AH109" si="184">(J98-X98)/J98</f>
        <v>0.63215012036191587</v>
      </c>
      <c r="AI98">
        <v>2019</v>
      </c>
    </row>
    <row r="99" spans="1:35" x14ac:dyDescent="0.25">
      <c r="A99" t="s">
        <v>15</v>
      </c>
      <c r="B99" s="35">
        <v>1</v>
      </c>
      <c r="C99" s="35">
        <v>43</v>
      </c>
      <c r="E99" s="42">
        <v>1118947.19</v>
      </c>
      <c r="G99" s="6">
        <v>0</v>
      </c>
      <c r="H99" s="6">
        <v>6145.44</v>
      </c>
      <c r="I99" s="6">
        <v>2626.17</v>
      </c>
      <c r="J99" s="6">
        <f t="shared" si="169"/>
        <v>8771.61</v>
      </c>
      <c r="K99" s="15">
        <f t="shared" si="170"/>
        <v>7.8391635265646457E-3</v>
      </c>
      <c r="L99" s="20">
        <f t="shared" si="171"/>
        <v>6.7844177404135435E-4</v>
      </c>
      <c r="N99" s="6">
        <f t="shared" si="172"/>
        <v>142.91720930232557</v>
      </c>
      <c r="O99" s="18">
        <f t="shared" si="173"/>
        <v>18.128141592920354</v>
      </c>
      <c r="Q99" s="15">
        <f t="shared" si="174"/>
        <v>2.3470008446064379E-3</v>
      </c>
      <c r="R99" s="20">
        <f t="shared" si="175"/>
        <v>2.03121597259133E-4</v>
      </c>
      <c r="T99" s="20">
        <f t="shared" si="176"/>
        <v>0</v>
      </c>
      <c r="V99" s="40">
        <v>2785.16</v>
      </c>
      <c r="W99" s="40">
        <v>1332.08</v>
      </c>
      <c r="X99" s="40">
        <f t="shared" si="177"/>
        <v>4117.24</v>
      </c>
      <c r="Y99" s="39">
        <f t="shared" si="178"/>
        <v>3.6795659677200674E-3</v>
      </c>
      <c r="Z99" s="78">
        <f t="shared" si="179"/>
        <v>3.1844867815076431E-4</v>
      </c>
      <c r="AB99" s="40">
        <f t="shared" si="180"/>
        <v>64.771162790697673</v>
      </c>
      <c r="AC99" s="22">
        <f t="shared" si="181"/>
        <v>8.2158112094395293</v>
      </c>
      <c r="AE99" s="39">
        <f t="shared" si="182"/>
        <v>1.1904762011154431E-3</v>
      </c>
      <c r="AF99" s="78">
        <f t="shared" si="183"/>
        <v>1.0302997036633037E-4</v>
      </c>
      <c r="AH99" s="81">
        <f t="shared" si="184"/>
        <v>0.53061752631500947</v>
      </c>
      <c r="AI99">
        <v>2019</v>
      </c>
    </row>
    <row r="100" spans="1:35" x14ac:dyDescent="0.25">
      <c r="A100" t="s">
        <v>15</v>
      </c>
      <c r="B100" s="35">
        <v>1</v>
      </c>
      <c r="C100" s="35">
        <v>28</v>
      </c>
      <c r="E100" s="42">
        <v>1935674.59</v>
      </c>
      <c r="G100" s="6">
        <v>1672.68</v>
      </c>
      <c r="H100" s="6">
        <v>3600</v>
      </c>
      <c r="I100" s="6">
        <v>6270.79</v>
      </c>
      <c r="J100" s="6">
        <f t="shared" si="169"/>
        <v>11543.470000000001</v>
      </c>
      <c r="K100" s="15">
        <f t="shared" si="170"/>
        <v>5.9635385305130241E-3</v>
      </c>
      <c r="L100" s="20">
        <f t="shared" si="171"/>
        <v>8.9283179090191586E-4</v>
      </c>
      <c r="N100" s="6">
        <f t="shared" si="172"/>
        <v>188.31</v>
      </c>
      <c r="O100" s="18">
        <f t="shared" si="173"/>
        <v>15.553628318584071</v>
      </c>
      <c r="Q100" s="15">
        <f t="shared" si="174"/>
        <v>3.2395889435114194E-3</v>
      </c>
      <c r="R100" s="20">
        <f t="shared" si="175"/>
        <v>4.850153953767649E-4</v>
      </c>
      <c r="T100" s="20">
        <f t="shared" si="176"/>
        <v>0.31723525797127838</v>
      </c>
      <c r="V100" s="40">
        <v>3048.54</v>
      </c>
      <c r="W100" s="40">
        <v>2304.37</v>
      </c>
      <c r="X100" s="40">
        <f t="shared" si="177"/>
        <v>5352.91</v>
      </c>
      <c r="Y100" s="39">
        <f t="shared" si="178"/>
        <v>2.7653976694502146E-3</v>
      </c>
      <c r="Z100" s="78">
        <f t="shared" si="179"/>
        <v>4.1402179949675221E-4</v>
      </c>
      <c r="AB100" s="40">
        <f t="shared" si="180"/>
        <v>108.87642857142858</v>
      </c>
      <c r="AC100" s="22">
        <f t="shared" si="181"/>
        <v>8.9927433628318578</v>
      </c>
      <c r="AE100" s="39">
        <f t="shared" si="182"/>
        <v>1.1904738595550815E-3</v>
      </c>
      <c r="AF100" s="78">
        <f t="shared" si="183"/>
        <v>1.782319176123512E-4</v>
      </c>
      <c r="AH100" s="81">
        <f t="shared" si="184"/>
        <v>0.53628241767856644</v>
      </c>
      <c r="AI100">
        <v>2019</v>
      </c>
    </row>
    <row r="101" spans="1:35" x14ac:dyDescent="0.25">
      <c r="A101" t="s">
        <v>15</v>
      </c>
      <c r="B101" s="35">
        <v>1</v>
      </c>
      <c r="C101" s="35">
        <v>20</v>
      </c>
      <c r="E101" s="42">
        <v>152023.59</v>
      </c>
      <c r="G101" s="6">
        <v>9.9700000000000006</v>
      </c>
      <c r="H101" s="6">
        <v>4926.6000000000004</v>
      </c>
      <c r="I101" s="6">
        <v>388.35</v>
      </c>
      <c r="J101" s="6">
        <f t="shared" si="169"/>
        <v>5324.920000000001</v>
      </c>
      <c r="K101" s="15">
        <f t="shared" si="170"/>
        <v>3.5026932333330645E-2</v>
      </c>
      <c r="L101" s="20">
        <f t="shared" si="171"/>
        <v>4.1185690784568507E-4</v>
      </c>
      <c r="N101" s="6">
        <f t="shared" si="172"/>
        <v>246.82850000000002</v>
      </c>
      <c r="O101" s="18">
        <f t="shared" si="173"/>
        <v>14.562153392330384</v>
      </c>
      <c r="Q101" s="15">
        <f t="shared" si="174"/>
        <v>2.5545377529895196E-3</v>
      </c>
      <c r="R101" s="20">
        <f t="shared" si="175"/>
        <v>3.0037001525257047E-5</v>
      </c>
      <c r="T101" s="20">
        <f t="shared" si="176"/>
        <v>2.0196209108753649E-3</v>
      </c>
      <c r="V101" s="40">
        <v>1621.62</v>
      </c>
      <c r="W101" s="40">
        <v>180.98</v>
      </c>
      <c r="X101" s="40">
        <f t="shared" si="177"/>
        <v>1802.6</v>
      </c>
      <c r="Y101" s="39">
        <f t="shared" si="178"/>
        <v>1.185737029364982E-2</v>
      </c>
      <c r="Z101" s="78">
        <f t="shared" si="179"/>
        <v>1.394224255167461E-4</v>
      </c>
      <c r="AB101" s="40">
        <f t="shared" si="180"/>
        <v>81.080999999999989</v>
      </c>
      <c r="AC101" s="22">
        <f t="shared" si="181"/>
        <v>4.7835398230088488</v>
      </c>
      <c r="AE101" s="39">
        <f t="shared" si="182"/>
        <v>1.1904731364388908E-3</v>
      </c>
      <c r="AF101" s="78">
        <f t="shared" si="183"/>
        <v>1.3997931082891774E-5</v>
      </c>
      <c r="AH101" s="81">
        <f t="shared" si="184"/>
        <v>0.6614784823058375</v>
      </c>
      <c r="AI101">
        <v>2020</v>
      </c>
    </row>
    <row r="102" spans="1:35" x14ac:dyDescent="0.25">
      <c r="A102" t="s">
        <v>15</v>
      </c>
      <c r="B102" s="35">
        <v>1</v>
      </c>
      <c r="C102" s="35">
        <v>3</v>
      </c>
      <c r="E102" s="42">
        <v>521891.12</v>
      </c>
      <c r="G102" s="6">
        <v>5469.333815</v>
      </c>
      <c r="H102" s="6">
        <v>2066.64</v>
      </c>
      <c r="I102" s="6">
        <v>2710.5758679999999</v>
      </c>
      <c r="J102" s="6">
        <f t="shared" si="169"/>
        <v>10246.549682999999</v>
      </c>
      <c r="K102" s="15">
        <f t="shared" si="170"/>
        <v>1.9633500725208735E-2</v>
      </c>
      <c r="L102" s="20">
        <f t="shared" si="171"/>
        <v>7.9252125262493402E-4</v>
      </c>
      <c r="N102" s="6">
        <f t="shared" si="172"/>
        <v>2511.9912716666663</v>
      </c>
      <c r="O102" s="18">
        <f t="shared" si="173"/>
        <v>22.230011253687312</v>
      </c>
      <c r="Q102" s="15">
        <f t="shared" si="174"/>
        <v>5.1937574028851075E-3</v>
      </c>
      <c r="R102" s="20">
        <f t="shared" si="175"/>
        <v>2.0964998450222983E-4</v>
      </c>
      <c r="T102" s="20">
        <f t="shared" si="176"/>
        <v>0.72576337833254534</v>
      </c>
      <c r="V102" s="40">
        <v>1917.51</v>
      </c>
      <c r="W102" s="40">
        <v>621.29999999999995</v>
      </c>
      <c r="X102" s="40">
        <f t="shared" si="177"/>
        <v>2538.81</v>
      </c>
      <c r="Y102" s="39">
        <f t="shared" si="178"/>
        <v>4.8646353668558295E-3</v>
      </c>
      <c r="Z102" s="78">
        <f t="shared" si="179"/>
        <v>1.9636472213811729E-4</v>
      </c>
      <c r="AB102" s="40">
        <f t="shared" si="180"/>
        <v>639.16999999999996</v>
      </c>
      <c r="AC102" s="22">
        <f t="shared" si="181"/>
        <v>5.6563716814159291</v>
      </c>
      <c r="AE102" s="39">
        <f t="shared" si="182"/>
        <v>1.1904781978279301E-3</v>
      </c>
      <c r="AF102" s="78">
        <f t="shared" si="183"/>
        <v>4.8054561729476516E-5</v>
      </c>
      <c r="AH102" s="81">
        <f t="shared" si="184"/>
        <v>0.75222781535797101</v>
      </c>
      <c r="AI102">
        <v>2020</v>
      </c>
    </row>
    <row r="103" spans="1:35" x14ac:dyDescent="0.25">
      <c r="A103" t="s">
        <v>15</v>
      </c>
      <c r="B103" s="35">
        <v>1</v>
      </c>
      <c r="C103" s="35">
        <v>8</v>
      </c>
      <c r="E103" s="40">
        <v>552705.91</v>
      </c>
      <c r="G103" s="6">
        <v>3972.073429999999</v>
      </c>
      <c r="H103" s="6">
        <v>2714.16</v>
      </c>
      <c r="I103" s="6">
        <v>3787.3775520000022</v>
      </c>
      <c r="J103" s="6">
        <f t="shared" si="169"/>
        <v>10473.610982</v>
      </c>
      <c r="K103" s="15">
        <f t="shared" si="170"/>
        <v>1.8949699636828563E-2</v>
      </c>
      <c r="L103" s="20">
        <f t="shared" si="171"/>
        <v>8.1008335017711611E-4</v>
      </c>
      <c r="N103" s="6">
        <f t="shared" si="172"/>
        <v>835.7791787499998</v>
      </c>
      <c r="O103" s="18">
        <f t="shared" si="173"/>
        <v>19.723402448377577</v>
      </c>
      <c r="Q103" s="15">
        <f t="shared" si="174"/>
        <v>6.8524281783055334E-3</v>
      </c>
      <c r="R103" s="20">
        <f t="shared" si="175"/>
        <v>2.9293540699407334E-4</v>
      </c>
      <c r="T103" s="20">
        <f t="shared" si="176"/>
        <v>0.59406741801415086</v>
      </c>
      <c r="V103" s="40">
        <v>1942.164728</v>
      </c>
      <c r="W103" s="40">
        <v>657.98322619047644</v>
      </c>
      <c r="X103" s="40">
        <f t="shared" si="177"/>
        <v>2600.1479541904764</v>
      </c>
      <c r="Y103" s="39">
        <f t="shared" si="178"/>
        <v>4.7043968720914819E-3</v>
      </c>
      <c r="Z103" s="78">
        <f t="shared" si="179"/>
        <v>2.0110891738358013E-4</v>
      </c>
      <c r="AB103" s="40">
        <f t="shared" si="180"/>
        <v>242.770591</v>
      </c>
      <c r="AC103" s="22">
        <f t="shared" si="181"/>
        <v>5.7290994926253687</v>
      </c>
      <c r="AE103" s="39">
        <f t="shared" si="182"/>
        <v>1.1904761904761908E-3</v>
      </c>
      <c r="AF103" s="78">
        <f t="shared" si="183"/>
        <v>5.0891832544552325E-5</v>
      </c>
      <c r="AH103" s="81">
        <f t="shared" si="184"/>
        <v>0.75174293195927333</v>
      </c>
      <c r="AI103">
        <v>2020</v>
      </c>
    </row>
    <row r="104" spans="1:35" x14ac:dyDescent="0.25">
      <c r="A104" t="s">
        <v>15</v>
      </c>
      <c r="B104" s="35">
        <v>1</v>
      </c>
      <c r="C104" s="35">
        <v>50</v>
      </c>
      <c r="E104" s="40">
        <v>605953.09</v>
      </c>
      <c r="G104" s="6">
        <v>5069.8049500000016</v>
      </c>
      <c r="H104" s="6">
        <v>727.14370799999995</v>
      </c>
      <c r="I104" s="6">
        <v>3182.5528559999984</v>
      </c>
      <c r="J104" s="6">
        <f t="shared" si="169"/>
        <v>8979.5015139999996</v>
      </c>
      <c r="K104" s="15">
        <f t="shared" si="170"/>
        <v>1.4818806376579416E-2</v>
      </c>
      <c r="L104" s="20">
        <f t="shared" si="171"/>
        <v>6.9452118107909359E-4</v>
      </c>
      <c r="N104" s="6">
        <f t="shared" si="172"/>
        <v>115.93897316000002</v>
      </c>
      <c r="O104" s="18">
        <f t="shared" si="173"/>
        <v>17.100143533923305</v>
      </c>
      <c r="Q104" s="15">
        <f t="shared" si="174"/>
        <v>5.2521439506150527E-3</v>
      </c>
      <c r="R104" s="20">
        <f t="shared" si="175"/>
        <v>2.4615513065503574E-4</v>
      </c>
      <c r="T104" s="20">
        <f t="shared" si="176"/>
        <v>0.87456440432734994</v>
      </c>
      <c r="V104" s="40">
        <v>2584.7624719999999</v>
      </c>
      <c r="W104" s="40">
        <v>721.37272619047633</v>
      </c>
      <c r="X104" s="40">
        <f t="shared" si="177"/>
        <v>3306.1351981904763</v>
      </c>
      <c r="Y104" s="39">
        <f t="shared" si="178"/>
        <v>5.4560909957410671E-3</v>
      </c>
      <c r="Z104" s="78">
        <f t="shared" si="179"/>
        <v>2.557136294341531E-4</v>
      </c>
      <c r="AB104" s="40">
        <f t="shared" si="180"/>
        <v>51.695249439999998</v>
      </c>
      <c r="AC104" s="22">
        <f t="shared" si="181"/>
        <v>7.6246680589970497</v>
      </c>
      <c r="AE104" s="39">
        <f t="shared" si="182"/>
        <v>1.1904761904761908E-3</v>
      </c>
      <c r="AF104" s="78">
        <f t="shared" si="183"/>
        <v>5.5794704974538877E-5</v>
      </c>
      <c r="AH104" s="81">
        <f t="shared" si="184"/>
        <v>0.63181305854942404</v>
      </c>
      <c r="AI104">
        <v>2020</v>
      </c>
    </row>
    <row r="105" spans="1:35" x14ac:dyDescent="0.25">
      <c r="A105" t="s">
        <v>15</v>
      </c>
      <c r="B105" s="35">
        <v>1</v>
      </c>
      <c r="C105" s="35">
        <v>100</v>
      </c>
      <c r="E105" s="40">
        <v>914897.43</v>
      </c>
      <c r="G105" s="6">
        <v>7874.4040800000002</v>
      </c>
      <c r="H105" s="6">
        <v>1193.02624872</v>
      </c>
      <c r="I105" s="6">
        <v>4713.7830889999968</v>
      </c>
      <c r="J105" s="6">
        <f t="shared" si="169"/>
        <v>13781.213417719997</v>
      </c>
      <c r="K105" s="15">
        <f t="shared" si="170"/>
        <v>1.5063123980706772E-2</v>
      </c>
      <c r="L105" s="20">
        <f t="shared" si="171"/>
        <v>1.0659104633653882E-3</v>
      </c>
      <c r="N105" s="6">
        <f t="shared" si="172"/>
        <v>90.674303287200004</v>
      </c>
      <c r="O105" s="18">
        <f t="shared" si="173"/>
        <v>26.747582090619471</v>
      </c>
      <c r="Q105" s="15">
        <f t="shared" si="174"/>
        <v>5.1522530662262292E-3</v>
      </c>
      <c r="R105" s="20">
        <f t="shared" si="175"/>
        <v>3.6458841208709622E-4</v>
      </c>
      <c r="T105" s="20">
        <f t="shared" si="176"/>
        <v>0.86842730459794859</v>
      </c>
      <c r="V105" s="40">
        <v>4331.9179439999998</v>
      </c>
      <c r="W105" s="40">
        <v>1089.1636071428575</v>
      </c>
      <c r="X105" s="40">
        <f t="shared" si="177"/>
        <v>5421.0815511428573</v>
      </c>
      <c r="Y105" s="39">
        <f t="shared" si="178"/>
        <v>5.9253435121605453E-3</v>
      </c>
      <c r="Z105" s="78">
        <f t="shared" si="179"/>
        <v>4.1929454054389303E-4</v>
      </c>
      <c r="AB105" s="40">
        <f t="shared" si="180"/>
        <v>43.319179439999999</v>
      </c>
      <c r="AC105" s="22">
        <f t="shared" si="181"/>
        <v>12.778519008849557</v>
      </c>
      <c r="AE105" s="39">
        <f t="shared" si="182"/>
        <v>1.1904761904761908E-3</v>
      </c>
      <c r="AF105" s="78">
        <f t="shared" si="183"/>
        <v>8.424155769023943E-5</v>
      </c>
      <c r="AH105" s="81">
        <f t="shared" si="184"/>
        <v>0.60663249404639608</v>
      </c>
      <c r="AI105">
        <v>2020</v>
      </c>
    </row>
    <row r="106" spans="1:35" x14ac:dyDescent="0.25">
      <c r="A106" t="s">
        <v>15</v>
      </c>
      <c r="B106" s="35">
        <v>1</v>
      </c>
      <c r="C106" s="35">
        <v>23</v>
      </c>
      <c r="E106" s="40">
        <v>1255671.07</v>
      </c>
      <c r="G106" s="6">
        <v>0</v>
      </c>
      <c r="H106" s="6">
        <v>3644.16</v>
      </c>
      <c r="I106" s="6">
        <v>1552.4179299999998</v>
      </c>
      <c r="J106" s="6">
        <f t="shared" si="169"/>
        <v>5196.5779299999995</v>
      </c>
      <c r="K106" s="15">
        <f t="shared" si="170"/>
        <v>4.1384866261193701E-3</v>
      </c>
      <c r="L106" s="20">
        <f t="shared" si="171"/>
        <v>4.0193026705169851E-4</v>
      </c>
      <c r="N106" s="6">
        <f t="shared" si="172"/>
        <v>158.44173913043477</v>
      </c>
      <c r="O106" s="18">
        <f t="shared" si="173"/>
        <v>10.749734513274335</v>
      </c>
      <c r="Q106" s="15">
        <f t="shared" si="174"/>
        <v>1.2363253140808602E-3</v>
      </c>
      <c r="R106" s="20">
        <f t="shared" si="175"/>
        <v>1.2007204771789981E-4</v>
      </c>
      <c r="T106" s="20">
        <f t="shared" si="176"/>
        <v>0</v>
      </c>
      <c r="V106" s="40">
        <v>2504.5368560000002</v>
      </c>
      <c r="W106" s="40">
        <v>1494.8465119047623</v>
      </c>
      <c r="X106" s="40">
        <f t="shared" si="177"/>
        <v>3999.3833679047625</v>
      </c>
      <c r="Y106" s="39">
        <f t="shared" si="178"/>
        <v>3.1850565513982594E-3</v>
      </c>
      <c r="Z106" s="78">
        <f t="shared" si="179"/>
        <v>3.0933303546245151E-4</v>
      </c>
      <c r="AB106" s="40">
        <f t="shared" si="180"/>
        <v>108.8929067826087</v>
      </c>
      <c r="AC106" s="22">
        <f t="shared" si="181"/>
        <v>7.3880143244837759</v>
      </c>
      <c r="AE106" s="39">
        <f t="shared" si="182"/>
        <v>1.1904761904761908E-3</v>
      </c>
      <c r="AF106" s="78">
        <f t="shared" si="183"/>
        <v>1.1561917589315959E-4</v>
      </c>
      <c r="AH106" s="81">
        <f t="shared" si="184"/>
        <v>0.23038133522135731</v>
      </c>
      <c r="AI106">
        <v>2020</v>
      </c>
    </row>
    <row r="107" spans="1:35" x14ac:dyDescent="0.25">
      <c r="A107" t="s">
        <v>15</v>
      </c>
      <c r="B107" s="35">
        <v>1</v>
      </c>
      <c r="C107" s="35">
        <v>38</v>
      </c>
      <c r="E107" s="42">
        <v>2023776.31</v>
      </c>
      <c r="G107" s="6">
        <v>1011.89</v>
      </c>
      <c r="H107" s="6">
        <v>2928</v>
      </c>
      <c r="I107" s="6">
        <v>12329.84</v>
      </c>
      <c r="J107" s="6">
        <f t="shared" si="169"/>
        <v>16269.73</v>
      </c>
      <c r="K107" s="15">
        <f t="shared" si="170"/>
        <v>8.0392926429700123E-3</v>
      </c>
      <c r="L107" s="20">
        <f t="shared" si="171"/>
        <v>1.2583852319441749E-3</v>
      </c>
      <c r="N107" s="6">
        <f t="shared" si="172"/>
        <v>103.68131578947369</v>
      </c>
      <c r="O107" s="18">
        <f t="shared" si="173"/>
        <v>11.622094395280236</v>
      </c>
      <c r="Q107" s="15">
        <f t="shared" si="174"/>
        <v>6.0924915165154791E-3</v>
      </c>
      <c r="R107" s="20">
        <f t="shared" si="175"/>
        <v>9.5365372186474924E-4</v>
      </c>
      <c r="T107" s="20">
        <f t="shared" si="176"/>
        <v>0.25683204353421035</v>
      </c>
      <c r="V107" s="40">
        <v>3359.02</v>
      </c>
      <c r="W107" s="40">
        <v>2409.2600000000002</v>
      </c>
      <c r="X107" s="40">
        <f t="shared" si="177"/>
        <v>5768.2800000000007</v>
      </c>
      <c r="Y107" s="39">
        <f t="shared" si="178"/>
        <v>2.8502557182320215E-3</v>
      </c>
      <c r="Z107" s="78">
        <f t="shared" si="179"/>
        <v>4.4614866784629774E-4</v>
      </c>
      <c r="AB107" s="40">
        <f t="shared" si="180"/>
        <v>88.395263157894732</v>
      </c>
      <c r="AC107" s="22">
        <f t="shared" si="181"/>
        <v>9.9086135693215329</v>
      </c>
      <c r="AE107" s="39">
        <f t="shared" si="182"/>
        <v>1.190477419908132E-3</v>
      </c>
      <c r="AF107" s="78">
        <f t="shared" si="183"/>
        <v>1.8634465377814034E-4</v>
      </c>
      <c r="AH107" s="81">
        <f t="shared" si="184"/>
        <v>0.64545938992226659</v>
      </c>
      <c r="AI107">
        <v>2020</v>
      </c>
    </row>
    <row r="108" spans="1:35" x14ac:dyDescent="0.25">
      <c r="A108" t="s">
        <v>15</v>
      </c>
      <c r="B108" s="35">
        <v>1</v>
      </c>
      <c r="C108" s="35">
        <v>15</v>
      </c>
      <c r="E108" s="42">
        <v>2685277.32</v>
      </c>
      <c r="G108" s="6">
        <v>3248.94</v>
      </c>
      <c r="H108" s="6">
        <v>0</v>
      </c>
      <c r="I108" s="6">
        <v>13200.42</v>
      </c>
      <c r="J108" s="6">
        <f t="shared" si="169"/>
        <v>16449.36</v>
      </c>
      <c r="K108" s="15">
        <f t="shared" si="170"/>
        <v>6.1257583630133228E-3</v>
      </c>
      <c r="L108" s="20">
        <f t="shared" si="171"/>
        <v>1.2722787470310346E-3</v>
      </c>
      <c r="N108" s="6">
        <f t="shared" si="172"/>
        <v>216.596</v>
      </c>
      <c r="O108" s="18">
        <f t="shared" si="173"/>
        <v>9.5838938053097351</v>
      </c>
      <c r="Q108" s="15">
        <f t="shared" si="174"/>
        <v>4.9158498087638865E-3</v>
      </c>
      <c r="R108" s="20">
        <f t="shared" si="175"/>
        <v>1.0209888906245234E-3</v>
      </c>
      <c r="T108" s="20">
        <f t="shared" si="176"/>
        <v>1</v>
      </c>
      <c r="V108" s="40">
        <v>3648.22</v>
      </c>
      <c r="W108" s="40">
        <v>3196.76</v>
      </c>
      <c r="X108" s="40">
        <f t="shared" si="177"/>
        <v>6844.98</v>
      </c>
      <c r="Y108" s="39">
        <f t="shared" si="178"/>
        <v>2.5490775008668379E-3</v>
      </c>
      <c r="Z108" s="78">
        <f t="shared" si="179"/>
        <v>5.294262255706295E-4</v>
      </c>
      <c r="AB108" s="40">
        <f t="shared" si="180"/>
        <v>243.21466666666666</v>
      </c>
      <c r="AC108" s="22">
        <f t="shared" si="181"/>
        <v>10.761710914454277</v>
      </c>
      <c r="AE108" s="39">
        <f t="shared" si="182"/>
        <v>1.1904766692774958E-3</v>
      </c>
      <c r="AF108" s="78">
        <f t="shared" si="183"/>
        <v>2.4725398479691189E-4</v>
      </c>
      <c r="AH108" s="81">
        <f t="shared" si="184"/>
        <v>0.58387560367090274</v>
      </c>
      <c r="AI108">
        <v>2020</v>
      </c>
    </row>
    <row r="109" spans="1:35" x14ac:dyDescent="0.25">
      <c r="A109" t="s">
        <v>15</v>
      </c>
      <c r="B109" s="35">
        <v>1</v>
      </c>
      <c r="C109" s="35">
        <v>3</v>
      </c>
      <c r="E109" s="42">
        <v>134744.17000000001</v>
      </c>
      <c r="G109" s="6">
        <v>894.91626000000008</v>
      </c>
      <c r="H109" s="6">
        <v>1830</v>
      </c>
      <c r="I109" s="6">
        <v>791.26509399999998</v>
      </c>
      <c r="J109" s="6">
        <f t="shared" si="169"/>
        <v>3516.1813539999998</v>
      </c>
      <c r="K109" s="15">
        <f t="shared" si="170"/>
        <v>2.6095239252280817E-2</v>
      </c>
      <c r="L109" s="20">
        <f t="shared" si="171"/>
        <v>2.7195968763532482E-4</v>
      </c>
      <c r="N109" s="6">
        <f t="shared" si="172"/>
        <v>908.30542000000003</v>
      </c>
      <c r="O109" s="18">
        <f t="shared" si="173"/>
        <v>8.038101061946902</v>
      </c>
      <c r="Q109" s="15">
        <f t="shared" si="174"/>
        <v>5.8723512416158702E-3</v>
      </c>
      <c r="R109" s="20">
        <f t="shared" si="175"/>
        <v>6.1200542900375084E-5</v>
      </c>
      <c r="T109" s="20">
        <f t="shared" si="176"/>
        <v>0.32841972912591455</v>
      </c>
      <c r="V109" s="40">
        <v>1607.7953359999999</v>
      </c>
      <c r="W109" s="40">
        <v>160.40972619047622</v>
      </c>
      <c r="X109" s="40">
        <f t="shared" si="177"/>
        <v>1768.2050621904762</v>
      </c>
      <c r="Y109" s="39">
        <f t="shared" si="178"/>
        <v>1.3122683246261979E-2</v>
      </c>
      <c r="Z109" s="78">
        <f t="shared" si="179"/>
        <v>1.3676214278352664E-4</v>
      </c>
      <c r="AB109" s="40">
        <f t="shared" si="180"/>
        <v>535.93177866666667</v>
      </c>
      <c r="AC109" s="22">
        <f t="shared" si="181"/>
        <v>4.742759103244838</v>
      </c>
      <c r="AE109" s="39">
        <f t="shared" si="182"/>
        <v>1.1904761904761906E-3</v>
      </c>
      <c r="AF109" s="78">
        <f t="shared" si="183"/>
        <v>1.2406919506242822E-5</v>
      </c>
      <c r="AH109" s="81">
        <f t="shared" si="184"/>
        <v>0.49712347453894262</v>
      </c>
      <c r="AI109">
        <v>2021</v>
      </c>
    </row>
    <row r="110" spans="1:35" s="8" customFormat="1" ht="15.75" thickBot="1" x14ac:dyDescent="0.3">
      <c r="A110" s="8" t="str">
        <f>A109</f>
        <v>Paychex</v>
      </c>
      <c r="B110" s="36">
        <f>SUM(B98:B109)</f>
        <v>12</v>
      </c>
      <c r="C110" s="36">
        <f t="shared" ref="C110:X110" si="185">SUM(C98:C109)</f>
        <v>339</v>
      </c>
      <c r="D110" s="24">
        <f>C110/B110</f>
        <v>28.25</v>
      </c>
      <c r="E110" s="9">
        <f t="shared" si="185"/>
        <v>12929053.51</v>
      </c>
      <c r="F110" s="9">
        <f>E110/B110</f>
        <v>1077421.1258333332</v>
      </c>
      <c r="G110" s="9">
        <f t="shared" si="185"/>
        <v>29530.062535000001</v>
      </c>
      <c r="H110" s="9">
        <f t="shared" si="185"/>
        <v>34170.049956720002</v>
      </c>
      <c r="I110" s="9">
        <f t="shared" si="185"/>
        <v>56490.212389</v>
      </c>
      <c r="J110" s="9">
        <f t="shared" si="185"/>
        <v>120190.32488071999</v>
      </c>
      <c r="K110" s="16"/>
      <c r="L110" s="16">
        <f t="shared" si="185"/>
        <v>9.2961425821123378E-3</v>
      </c>
      <c r="M110" s="16">
        <f>L110*(E110/E$138)</f>
        <v>9.5726648877530259E-4</v>
      </c>
      <c r="N110" s="9"/>
      <c r="O110" s="9">
        <f t="shared" si="185"/>
        <v>187.9059365537463</v>
      </c>
      <c r="P110" s="9">
        <f>O110*(C110/C$138)</f>
        <v>28.450251224528806</v>
      </c>
      <c r="Q110" s="16"/>
      <c r="R110" s="16">
        <f>SUM(R98:R109)</f>
        <v>4.3692457723457897E-3</v>
      </c>
      <c r="S110" s="16">
        <f>R110*(E110/E$138)</f>
        <v>4.4992130038300291E-4</v>
      </c>
      <c r="T110" s="16">
        <f>AVERAGE(T98:T109)</f>
        <v>0.41936944131521003</v>
      </c>
      <c r="U110" s="16">
        <f>T110*(B110/B$138)</f>
        <v>4.8388781690216542E-2</v>
      </c>
      <c r="V110" s="9">
        <f t="shared" si="185"/>
        <v>31673.237335999998</v>
      </c>
      <c r="W110" s="9">
        <f t="shared" si="185"/>
        <v>15391.725797619049</v>
      </c>
      <c r="X110" s="9">
        <f t="shared" si="185"/>
        <v>47064.96313361905</v>
      </c>
      <c r="Y110" s="16"/>
      <c r="Z110" s="16">
        <f>SUM(Z98:Z109)</f>
        <v>3.6402481509738172E-3</v>
      </c>
      <c r="AA110" s="16">
        <f>Z110*(E110/E$138)</f>
        <v>3.7485306781532575E-4</v>
      </c>
      <c r="AB110" s="9"/>
      <c r="AC110" s="9">
        <f t="shared" ref="AC110" si="186">SUM(AC98:AC109)</f>
        <v>93.431378572271385</v>
      </c>
      <c r="AD110" s="9">
        <f>AC110*(C110/C$138)</f>
        <v>14.1461533434569</v>
      </c>
      <c r="AE110" s="16"/>
      <c r="AF110" s="16">
        <f>SUM(AF98:AF109)</f>
        <v>1.1904758368982147E-3</v>
      </c>
      <c r="AG110" s="16">
        <f>AF110*(E110/E$138)</f>
        <v>1.2258876348908635E-4</v>
      </c>
      <c r="AH110" s="10"/>
    </row>
    <row r="111" spans="1:35" ht="15.75" thickTop="1" x14ac:dyDescent="0.25">
      <c r="A111" t="s">
        <v>34</v>
      </c>
      <c r="B111" s="35">
        <v>1</v>
      </c>
      <c r="C111" s="35">
        <v>7</v>
      </c>
      <c r="E111" s="42">
        <v>675843.65</v>
      </c>
      <c r="G111" s="6">
        <v>0</v>
      </c>
      <c r="H111" s="6">
        <v>10866.7</v>
      </c>
      <c r="I111" s="6">
        <v>979.9</v>
      </c>
      <c r="J111" s="6">
        <f>G111+H111+I111</f>
        <v>11846.6</v>
      </c>
      <c r="K111" s="15">
        <f>(G111+H111+I111)/E111</f>
        <v>1.7528610352409171E-2</v>
      </c>
      <c r="L111" s="20">
        <f>K111*(E111/E$113)</f>
        <v>1.0423275743296292E-2</v>
      </c>
      <c r="N111" s="6">
        <f>(G111+H111)/C111</f>
        <v>1552.3857142857144</v>
      </c>
      <c r="O111" s="18">
        <f>$N111*($C111/$C$113)</f>
        <v>639.21764705882356</v>
      </c>
      <c r="Q111" s="15">
        <f>I111/E111</f>
        <v>1.4498915540598774E-3</v>
      </c>
      <c r="R111" s="20">
        <f>Q111*(E111/E$113)</f>
        <v>8.6216871514662732E-4</v>
      </c>
      <c r="T111" s="20">
        <f>G111/(G111+H111)</f>
        <v>0</v>
      </c>
      <c r="V111" s="40">
        <v>2040.67</v>
      </c>
      <c r="W111" s="40">
        <v>467.46</v>
      </c>
      <c r="X111" s="40">
        <f>V111+W111</f>
        <v>2508.13</v>
      </c>
      <c r="Y111" s="39">
        <f>X111/E111</f>
        <v>3.7111098106788459E-3</v>
      </c>
      <c r="Z111" s="78">
        <f>Y111*(E111/E$113)</f>
        <v>2.2067876513120837E-3</v>
      </c>
      <c r="AB111" s="40">
        <f>V111/C111</f>
        <v>291.52428571428572</v>
      </c>
      <c r="AC111" s="22">
        <f>$AB111*($C111/$C$113)</f>
        <v>120.03941176470587</v>
      </c>
      <c r="AE111" s="39">
        <f>W111/E111</f>
        <v>6.9166884974061673E-4</v>
      </c>
      <c r="AF111" s="78">
        <f>AE111*(E111/E$113)</f>
        <v>4.1129644615005859E-4</v>
      </c>
      <c r="AH111" s="81">
        <f>(J111-X111)/J111</f>
        <v>0.7882827140276536</v>
      </c>
      <c r="AI111">
        <v>2019</v>
      </c>
    </row>
    <row r="112" spans="1:35" x14ac:dyDescent="0.25">
      <c r="A112" t="s">
        <v>34</v>
      </c>
      <c r="B112" s="35">
        <v>1</v>
      </c>
      <c r="C112" s="35">
        <v>10</v>
      </c>
      <c r="E112" s="40">
        <v>460708.84</v>
      </c>
      <c r="G112" s="6">
        <v>46.53</v>
      </c>
      <c r="H112" s="6">
        <v>8532.7099999999991</v>
      </c>
      <c r="I112" s="6">
        <v>1197.73</v>
      </c>
      <c r="J112" s="6">
        <f>G112+H112+I112</f>
        <v>9776.9699999999993</v>
      </c>
      <c r="K112" s="15">
        <f>(G112+H112+I112)/E112</f>
        <v>2.1221581074936609E-2</v>
      </c>
      <c r="L112" s="20">
        <f>K112*(E112/E$113)</f>
        <v>8.6023039727799976E-3</v>
      </c>
      <c r="N112" s="6">
        <f>(G112+H112)/C112</f>
        <v>857.92399999999998</v>
      </c>
      <c r="O112" s="18">
        <f>$N112*($C112/$C$113)</f>
        <v>504.66117647058826</v>
      </c>
      <c r="Q112" s="15">
        <f>I112/E112</f>
        <v>2.599754760512084E-3</v>
      </c>
      <c r="R112" s="20">
        <f>Q112*(E112/E$113)</f>
        <v>1.0538272631825389E-3</v>
      </c>
      <c r="T112" s="20">
        <f>G112/(G112+H112)</f>
        <v>5.4235573314186337E-3</v>
      </c>
      <c r="V112" s="40">
        <v>1868.5670720000001</v>
      </c>
      <c r="W112" s="40">
        <v>548.46290476190495</v>
      </c>
      <c r="X112" s="40">
        <f>V112+W112</f>
        <v>2417.0299767619049</v>
      </c>
      <c r="Y112" s="39">
        <f>X112/E112</f>
        <v>5.2463286286451652E-3</v>
      </c>
      <c r="Z112" s="78">
        <f>Y112*(E112/E$113)</f>
        <v>2.1266329518682459E-3</v>
      </c>
      <c r="AB112" s="40">
        <f>V112/C112</f>
        <v>186.85670720000002</v>
      </c>
      <c r="AC112" s="22">
        <f>$AB112*($C112/$C$113)</f>
        <v>109.91571011764707</v>
      </c>
      <c r="AE112" s="39">
        <f>W112/E112</f>
        <v>1.1904761904761908E-3</v>
      </c>
      <c r="AF112" s="78">
        <f>AE112*(E112/E$113)</f>
        <v>4.8256715777544504E-4</v>
      </c>
      <c r="AH112" s="81">
        <f>(J112-X112)/J112</f>
        <v>0.75278332890845467</v>
      </c>
      <c r="AI112">
        <v>2020</v>
      </c>
    </row>
    <row r="113" spans="1:35" s="8" customFormat="1" ht="15.75" thickBot="1" x14ac:dyDescent="0.3">
      <c r="A113" s="8" t="str">
        <f>A112</f>
        <v>PCS</v>
      </c>
      <c r="B113" s="36">
        <f>SUM(B111:B112)</f>
        <v>2</v>
      </c>
      <c r="C113" s="36">
        <f t="shared" ref="C113" si="187">SUM(C111:C112)</f>
        <v>17</v>
      </c>
      <c r="D113" s="24">
        <f>C113/B113</f>
        <v>8.5</v>
      </c>
      <c r="E113" s="9">
        <f t="shared" ref="E113" si="188">SUM(E111:E112)</f>
        <v>1136552.49</v>
      </c>
      <c r="F113" s="9">
        <f>E113/B113</f>
        <v>568276.245</v>
      </c>
      <c r="G113" s="9">
        <f t="shared" ref="G113" si="189">SUM(G111:G112)</f>
        <v>46.53</v>
      </c>
      <c r="H113" s="9">
        <f t="shared" ref="H113" si="190">SUM(H111:H112)</f>
        <v>19399.41</v>
      </c>
      <c r="I113" s="9">
        <f t="shared" ref="I113" si="191">SUM(I111:I112)</f>
        <v>2177.63</v>
      </c>
      <c r="J113" s="9">
        <f t="shared" ref="J113:O113" si="192">SUM(J111:J112)</f>
        <v>21623.57</v>
      </c>
      <c r="K113" s="16"/>
      <c r="L113" s="16">
        <f t="shared" si="192"/>
        <v>1.9025579716076289E-2</v>
      </c>
      <c r="M113" s="16">
        <f>L113*(E113/E$138)</f>
        <v>1.7222283864553752E-4</v>
      </c>
      <c r="N113" s="9"/>
      <c r="O113" s="9">
        <f t="shared" si="192"/>
        <v>1143.8788235294119</v>
      </c>
      <c r="P113" s="9">
        <f>O113*(C113/C$138)</f>
        <v>8.6851004912907559</v>
      </c>
      <c r="Q113" s="16"/>
      <c r="R113" s="16">
        <f>SUM(R111:R112)</f>
        <v>1.9159959783291661E-3</v>
      </c>
      <c r="S113" s="16">
        <f>R113*(E113/E$138)</f>
        <v>1.734392702591116E-5</v>
      </c>
      <c r="T113" s="16">
        <f>AVERAGE(T111:T112)</f>
        <v>2.7117786657093169E-3</v>
      </c>
      <c r="U113" s="16">
        <f>T113*(B113/B$138)</f>
        <v>5.2149589725179177E-5</v>
      </c>
      <c r="V113" s="9">
        <f t="shared" ref="V113" si="193">SUM(V111:V112)</f>
        <v>3909.2370719999999</v>
      </c>
      <c r="W113" s="9">
        <f t="shared" ref="W113" si="194">SUM(W111:W112)</f>
        <v>1015.9229047619049</v>
      </c>
      <c r="X113" s="9">
        <f t="shared" ref="X113" si="195">SUM(X111:X112)</f>
        <v>4925.1599767619045</v>
      </c>
      <c r="Y113" s="16"/>
      <c r="Z113" s="16">
        <f>SUM(Z111:Z112)</f>
        <v>4.3334206031803296E-3</v>
      </c>
      <c r="AA113" s="16">
        <f>Z113*(E113/E$138)</f>
        <v>3.9226872897552295E-5</v>
      </c>
      <c r="AB113" s="9"/>
      <c r="AC113" s="9">
        <f>SUM(AC111:AC112)</f>
        <v>229.95512188235296</v>
      </c>
      <c r="AD113" s="9">
        <f>AC113*(C113/C$138)</f>
        <v>1.7459745743635553</v>
      </c>
      <c r="AE113" s="16"/>
      <c r="AF113" s="16">
        <f>SUM(AF111:AF112)</f>
        <v>8.9386360392550363E-4</v>
      </c>
      <c r="AG113" s="16">
        <f>AF113*(E113/E$138)</f>
        <v>8.0914079637689487E-6</v>
      </c>
      <c r="AH113" s="10"/>
    </row>
    <row r="114" spans="1:35" ht="15.75" thickTop="1" x14ac:dyDescent="0.25">
      <c r="A114" t="s">
        <v>16</v>
      </c>
      <c r="B114" s="35">
        <v>1</v>
      </c>
      <c r="C114" s="35">
        <v>10</v>
      </c>
      <c r="E114" s="42">
        <v>153689.54999999999</v>
      </c>
      <c r="G114" s="6">
        <v>1138.47</v>
      </c>
      <c r="H114" s="6">
        <v>2391.0500000000002</v>
      </c>
      <c r="I114" s="6">
        <v>725.56</v>
      </c>
      <c r="J114" s="6">
        <f>G114+H114+I114</f>
        <v>4255.08</v>
      </c>
      <c r="K114" s="15">
        <f>(G114+H114+I114)/E114</f>
        <v>2.768620247765707E-2</v>
      </c>
      <c r="L114" s="20">
        <f>K114*(E114/E$118)</f>
        <v>1.2929422133608982E-3</v>
      </c>
      <c r="N114" s="6">
        <f>(G114+H114)/C114</f>
        <v>352.95200000000006</v>
      </c>
      <c r="O114" s="18">
        <f>$N114*($C114/$C$118)</f>
        <v>58.82533333333334</v>
      </c>
      <c r="Q114" s="15">
        <f>I114/E114</f>
        <v>4.7209455685178333E-3</v>
      </c>
      <c r="R114" s="20">
        <f>Q114*(E114/E$118)</f>
        <v>2.2046757107413567E-4</v>
      </c>
      <c r="T114" s="20">
        <f>G114/(G114+H114)</f>
        <v>0.32255660826401322</v>
      </c>
      <c r="V114" s="40">
        <v>1622.95</v>
      </c>
      <c r="W114" s="40">
        <v>182.96</v>
      </c>
      <c r="X114" s="40">
        <f>V114+W114</f>
        <v>1805.91</v>
      </c>
      <c r="Y114" s="39">
        <f>X114/E114</f>
        <v>1.1750376001491319E-2</v>
      </c>
      <c r="Z114" s="78">
        <f>Y114*(E114/E$118)</f>
        <v>5.4874109829441042E-4</v>
      </c>
      <c r="AB114" s="40">
        <f>V114/C114</f>
        <v>162.29500000000002</v>
      </c>
      <c r="AC114" s="22">
        <f>$AB114*($C114/$C$118)</f>
        <v>27.049166666666668</v>
      </c>
      <c r="AE114" s="39">
        <f>W114/E114</f>
        <v>1.1904517906389863E-3</v>
      </c>
      <c r="AF114" s="78">
        <f>AE114*(E114/E$118)</f>
        <v>5.559395060880405E-5</v>
      </c>
      <c r="AH114" s="81">
        <f>(J114-X114)/J114</f>
        <v>0.57558729800614794</v>
      </c>
      <c r="AI114">
        <v>2019</v>
      </c>
    </row>
    <row r="115" spans="1:35" x14ac:dyDescent="0.25">
      <c r="A115" t="s">
        <v>16</v>
      </c>
      <c r="B115" s="35">
        <v>1</v>
      </c>
      <c r="C115" s="35">
        <v>18</v>
      </c>
      <c r="E115" s="42">
        <v>429180</v>
      </c>
      <c r="G115" s="6">
        <v>7622.63</v>
      </c>
      <c r="H115" s="6">
        <v>600</v>
      </c>
      <c r="I115" s="6">
        <v>779.11</v>
      </c>
      <c r="J115" s="6">
        <f>G115+H115+I115</f>
        <v>9001.7400000000016</v>
      </c>
      <c r="K115" s="15">
        <f>(G115+H115+I115)/E115</f>
        <v>2.0974276527331193E-2</v>
      </c>
      <c r="L115" s="20">
        <f>K115*(E115/E$118)</f>
        <v>2.735255186670834E-3</v>
      </c>
      <c r="N115" s="6">
        <f>(G115+H115)/C115</f>
        <v>456.81277777777785</v>
      </c>
      <c r="O115" s="18">
        <f>$N115*($C115/$C$118)</f>
        <v>137.04383333333334</v>
      </c>
      <c r="Q115" s="15">
        <f>I115/E115</f>
        <v>1.8153455426627523E-3</v>
      </c>
      <c r="R115" s="20">
        <f>Q115*(E115/E$118)</f>
        <v>2.3673919358780784E-4</v>
      </c>
      <c r="T115" s="20">
        <f>G115/(G115+H115)</f>
        <v>0.92703064591256068</v>
      </c>
      <c r="V115" s="40">
        <v>1843.34</v>
      </c>
      <c r="W115" s="40">
        <v>510.93</v>
      </c>
      <c r="X115" s="40">
        <f>V115+W115</f>
        <v>2354.27</v>
      </c>
      <c r="Y115" s="39">
        <f>X115/E115</f>
        <v>5.4855072463768119E-3</v>
      </c>
      <c r="Z115" s="78">
        <f>Y115*(E115/E$118)</f>
        <v>7.1536494370238915E-4</v>
      </c>
      <c r="AB115" s="40">
        <f>V115/C115</f>
        <v>102.40777777777777</v>
      </c>
      <c r="AC115" s="22">
        <f>$AB115*($C115/$C$118)</f>
        <v>30.722333333333328</v>
      </c>
      <c r="AE115" s="39">
        <f>W115/E115</f>
        <v>1.1904795190829022E-3</v>
      </c>
      <c r="AF115" s="78">
        <f>AE115*(E115/E$118)</f>
        <v>1.5525042186574251E-4</v>
      </c>
      <c r="AH115" s="81">
        <f>(J115-X115)/J115</f>
        <v>0.73846500787625502</v>
      </c>
      <c r="AI115">
        <v>2019</v>
      </c>
    </row>
    <row r="116" spans="1:35" x14ac:dyDescent="0.25">
      <c r="A116" t="s">
        <v>16</v>
      </c>
      <c r="B116" s="35">
        <v>1</v>
      </c>
      <c r="C116" s="35">
        <v>26</v>
      </c>
      <c r="E116" s="42">
        <v>2318086</v>
      </c>
      <c r="G116" s="6">
        <v>18020.68</v>
      </c>
      <c r="H116" s="6">
        <v>3275.43</v>
      </c>
      <c r="I116" s="6">
        <v>8388.14</v>
      </c>
      <c r="J116" s="6">
        <f>G116+H116+I116</f>
        <v>29684.25</v>
      </c>
      <c r="K116" s="15">
        <f>(G116+H116+I116)/E116</f>
        <v>1.2805499882230426E-2</v>
      </c>
      <c r="L116" s="20">
        <f>K116*(E116/E$118)</f>
        <v>9.0198115891964997E-3</v>
      </c>
      <c r="N116" s="6">
        <f>(G116+H116)/C116</f>
        <v>819.08115384615382</v>
      </c>
      <c r="O116" s="18">
        <f>$N116*($C116/$C$118)</f>
        <v>354.93516666666665</v>
      </c>
      <c r="Q116" s="15">
        <f>I116/E116</f>
        <v>3.6185629005998912E-3</v>
      </c>
      <c r="R116" s="20">
        <f>Q116*(E116/E$118)</f>
        <v>2.5488076129194007E-3</v>
      </c>
      <c r="T116" s="20">
        <f>G116/(G116+H116)</f>
        <v>0.8461958545480841</v>
      </c>
      <c r="V116" s="40">
        <v>3354.47</v>
      </c>
      <c r="W116" s="40">
        <v>2759.63</v>
      </c>
      <c r="X116" s="40">
        <f>V116+W116</f>
        <v>6114.1</v>
      </c>
      <c r="Y116" s="39">
        <f>X116/E116</f>
        <v>2.6375639212695302E-3</v>
      </c>
      <c r="Z116" s="78">
        <f>Y116*(E116/E$118)</f>
        <v>1.8578212364303065E-3</v>
      </c>
      <c r="AB116" s="40">
        <f>V116/C116</f>
        <v>129.0180769230769</v>
      </c>
      <c r="AC116" s="22">
        <f>$AB116*($C116/$C$118)</f>
        <v>55.907833333333329</v>
      </c>
      <c r="AE116" s="39">
        <f>W116/E116</f>
        <v>1.1904778338681136E-3</v>
      </c>
      <c r="AF116" s="78">
        <f>AE116*(E116/E$118)</f>
        <v>8.38537024041178E-4</v>
      </c>
      <c r="AH116" s="81">
        <f>(J116-X116)/J116</f>
        <v>0.79402881999713659</v>
      </c>
      <c r="AI116">
        <v>2019</v>
      </c>
    </row>
    <row r="117" spans="1:35" x14ac:dyDescent="0.25">
      <c r="A117" t="s">
        <v>16</v>
      </c>
      <c r="B117" s="35">
        <v>1</v>
      </c>
      <c r="C117" s="35">
        <v>6</v>
      </c>
      <c r="E117" s="42">
        <v>390050</v>
      </c>
      <c r="G117" s="6">
        <v>4485.5749999999998</v>
      </c>
      <c r="H117" s="6">
        <v>300</v>
      </c>
      <c r="I117" s="6">
        <v>1256.6658999999991</v>
      </c>
      <c r="J117" s="6">
        <f>G117+H117+I117</f>
        <v>6042.2408999999989</v>
      </c>
      <c r="K117" s="15">
        <f>(G117+H117+I117)/E117</f>
        <v>1.549093936674785E-2</v>
      </c>
      <c r="L117" s="20">
        <f>K117*(E117/E$118)</f>
        <v>1.8359862383094429E-3</v>
      </c>
      <c r="N117" s="6">
        <f>(G117+H117)/C117</f>
        <v>797.5958333333333</v>
      </c>
      <c r="O117" s="18">
        <f>$N117*($C117/$C$118)</f>
        <v>79.759583333333339</v>
      </c>
      <c r="Q117" s="15">
        <f>I117/E117</f>
        <v>3.2218072042045865E-3</v>
      </c>
      <c r="R117" s="20">
        <f>Q117*(E117/E$118)</f>
        <v>3.818486115892448E-4</v>
      </c>
      <c r="T117" s="20">
        <f>G117/(G117+H117)</f>
        <v>0.93731160832292881</v>
      </c>
      <c r="V117" s="40">
        <v>1812.04</v>
      </c>
      <c r="W117" s="40">
        <v>464.34523809523824</v>
      </c>
      <c r="X117" s="40">
        <f>V117+W117</f>
        <v>2276.385238095238</v>
      </c>
      <c r="Y117" s="39">
        <f>X117/E117</f>
        <v>5.8361370031925087E-3</v>
      </c>
      <c r="Z117" s="78">
        <f>Y117*(E117/E$118)</f>
        <v>6.9169899701179119E-4</v>
      </c>
      <c r="AB117" s="40">
        <f>V117/C117</f>
        <v>302.00666666666666</v>
      </c>
      <c r="AC117" s="22">
        <f>$AB117*($C117/$C$118)</f>
        <v>30.200666666666667</v>
      </c>
      <c r="AE117" s="39">
        <f>W117/E117</f>
        <v>1.1904761904761908E-3</v>
      </c>
      <c r="AF117" s="78">
        <f>AE117*(E117/E$118)</f>
        <v>1.4109524613084844E-4</v>
      </c>
      <c r="AH117" s="81">
        <f>(J117-X117)/J117</f>
        <v>0.62325480301600711</v>
      </c>
      <c r="AI117">
        <v>2021</v>
      </c>
    </row>
    <row r="118" spans="1:35" s="8" customFormat="1" ht="15.75" thickBot="1" x14ac:dyDescent="0.3">
      <c r="A118" s="8" t="str">
        <f>A117</f>
        <v>Principal</v>
      </c>
      <c r="B118" s="36">
        <f>SUM(B114:B117)</f>
        <v>4</v>
      </c>
      <c r="C118" s="36">
        <f t="shared" ref="C118" si="196">SUM(C114:C117)</f>
        <v>60</v>
      </c>
      <c r="D118" s="24">
        <f>C118/B118</f>
        <v>15</v>
      </c>
      <c r="E118" s="9">
        <f t="shared" ref="E118" si="197">SUM(E114:E117)</f>
        <v>3291005.55</v>
      </c>
      <c r="F118" s="9">
        <f>E118/B118</f>
        <v>822751.38749999995</v>
      </c>
      <c r="G118" s="9">
        <f t="shared" ref="G118" si="198">SUM(G114:G117)</f>
        <v>31267.355</v>
      </c>
      <c r="H118" s="9">
        <f t="shared" ref="H118" si="199">SUM(H114:H117)</f>
        <v>6566.48</v>
      </c>
      <c r="I118" s="9">
        <f t="shared" ref="I118" si="200">SUM(I114:I117)</f>
        <v>11149.475899999998</v>
      </c>
      <c r="J118" s="9">
        <f t="shared" ref="J118:O118" si="201">SUM(J114:J117)</f>
        <v>48983.310899999997</v>
      </c>
      <c r="K118" s="16"/>
      <c r="L118" s="16">
        <f t="shared" si="201"/>
        <v>1.4883995227537675E-2</v>
      </c>
      <c r="M118" s="16">
        <f>L118*(E118/E$138)</f>
        <v>3.9013191852478102E-4</v>
      </c>
      <c r="N118" s="9"/>
      <c r="O118" s="9">
        <f t="shared" si="201"/>
        <v>630.56391666666661</v>
      </c>
      <c r="P118" s="9">
        <f>O118*(C118/C$138)</f>
        <v>16.897648503796336</v>
      </c>
      <c r="Q118" s="16"/>
      <c r="R118" s="16">
        <f>SUM(R114:R117)</f>
        <v>3.3878629891705889E-3</v>
      </c>
      <c r="S118" s="16">
        <f>R118*(E118/E$138)</f>
        <v>8.8800988407927489E-5</v>
      </c>
      <c r="T118" s="16">
        <f>AVERAGE(T114:T117)</f>
        <v>0.7582736792618967</v>
      </c>
      <c r="U118" s="16">
        <f>T118*(B118/B$138)</f>
        <v>2.916437227930372E-2</v>
      </c>
      <c r="V118" s="9">
        <f t="shared" ref="V118" si="202">SUM(V114:V117)</f>
        <v>8632.7999999999993</v>
      </c>
      <c r="W118" s="9">
        <f t="shared" ref="W118" si="203">SUM(W114:W117)</f>
        <v>3917.8652380952381</v>
      </c>
      <c r="X118" s="9">
        <f t="shared" ref="X118" si="204">SUM(X114:X117)</f>
        <v>12550.665238095238</v>
      </c>
      <c r="Y118" s="16"/>
      <c r="Z118" s="16">
        <f>SUM(Z114:Z117)</f>
        <v>3.813626275438897E-3</v>
      </c>
      <c r="AA118" s="16">
        <f>Z118*(E118/E$138)</f>
        <v>9.9960885006251645E-5</v>
      </c>
      <c r="AB118" s="9"/>
      <c r="AC118" s="9">
        <f>SUM(AC114:AC117)</f>
        <v>143.88</v>
      </c>
      <c r="AD118" s="9">
        <f>AC118*(C118/C$138)</f>
        <v>3.8556498436802147</v>
      </c>
      <c r="AE118" s="16"/>
      <c r="AF118" s="16">
        <f>SUM(AF114:AF117)</f>
        <v>1.1904766426465731E-3</v>
      </c>
      <c r="AG118" s="16">
        <f>AF118*(E118/E$138)</f>
        <v>3.1204184726917744E-5</v>
      </c>
    </row>
    <row r="119" spans="1:35" ht="15.75" thickTop="1" x14ac:dyDescent="0.25">
      <c r="A119" t="s">
        <v>35</v>
      </c>
      <c r="B119" s="35">
        <v>1</v>
      </c>
      <c r="C119" s="35">
        <v>18</v>
      </c>
      <c r="E119" s="42">
        <v>758973.29</v>
      </c>
      <c r="G119" s="6">
        <v>0</v>
      </c>
      <c r="H119" s="6">
        <v>3741.28</v>
      </c>
      <c r="I119" s="6">
        <v>4279.88</v>
      </c>
      <c r="J119" s="6">
        <f>G119+H119+I119</f>
        <v>8021.16</v>
      </c>
      <c r="K119" s="15">
        <f>(G119+H119+I119)/E119</f>
        <v>1.0568435155339919E-2</v>
      </c>
      <c r="L119" s="20">
        <f>K119</f>
        <v>1.0568435155339919E-2</v>
      </c>
      <c r="N119" s="6">
        <f>(G119+H119)/C119</f>
        <v>207.84888888888889</v>
      </c>
      <c r="O119" s="18">
        <f>$N119</f>
        <v>207.84888888888889</v>
      </c>
      <c r="Q119" s="15">
        <f>I119/E119</f>
        <v>5.6390390233627321E-3</v>
      </c>
      <c r="R119" s="20">
        <f>Q119</f>
        <v>5.6390390233627321E-3</v>
      </c>
      <c r="T119" s="20">
        <f>G119/(G119+H119)</f>
        <v>0</v>
      </c>
      <c r="V119" s="40">
        <v>2107.1799999999998</v>
      </c>
      <c r="W119" s="40">
        <v>903.54</v>
      </c>
      <c r="X119" s="40">
        <f>V119+W119</f>
        <v>3010.72</v>
      </c>
      <c r="Y119" s="39">
        <f>X119/E119</f>
        <v>3.9668326140963397E-3</v>
      </c>
      <c r="Z119" s="78">
        <f>Y119</f>
        <v>3.9668326140963397E-3</v>
      </c>
      <c r="AB119" s="40">
        <f>V119/C119</f>
        <v>117.06555555555555</v>
      </c>
      <c r="AC119" s="22">
        <f>$AB119</f>
        <v>117.06555555555555</v>
      </c>
      <c r="AE119" s="39">
        <f>W119/E119</f>
        <v>1.190476676722049E-3</v>
      </c>
      <c r="AF119" s="78">
        <f>AE119</f>
        <v>1.190476676722049E-3</v>
      </c>
      <c r="AH119" s="81">
        <f>(J119-X119)/J119</f>
        <v>0.62465279336155877</v>
      </c>
      <c r="AI119">
        <v>2019</v>
      </c>
    </row>
    <row r="120" spans="1:35" s="8" customFormat="1" ht="15.75" thickBot="1" x14ac:dyDescent="0.3">
      <c r="A120" s="8" t="str">
        <f>A119</f>
        <v>Sentinel Benefits</v>
      </c>
      <c r="B120" s="36">
        <f>SUM(B119)</f>
        <v>1</v>
      </c>
      <c r="C120" s="36">
        <f t="shared" ref="C120" si="205">SUM(C119)</f>
        <v>18</v>
      </c>
      <c r="D120" s="24">
        <f>C120/B120</f>
        <v>18</v>
      </c>
      <c r="E120" s="9">
        <f t="shared" ref="E120" si="206">SUM(E119)</f>
        <v>758973.29</v>
      </c>
      <c r="F120" s="9">
        <f>E120/B120</f>
        <v>758973.29</v>
      </c>
      <c r="G120" s="9">
        <f t="shared" ref="G120" si="207">SUM(G119)</f>
        <v>0</v>
      </c>
      <c r="H120" s="9">
        <f t="shared" ref="H120" si="208">SUM(H119)</f>
        <v>3741.28</v>
      </c>
      <c r="I120" s="9">
        <f t="shared" ref="I120" si="209">SUM(I119)</f>
        <v>4279.88</v>
      </c>
      <c r="J120" s="9">
        <f t="shared" ref="J120:O120" si="210">SUM(J119)</f>
        <v>8021.16</v>
      </c>
      <c r="K120" s="16"/>
      <c r="L120" s="16">
        <f t="shared" si="210"/>
        <v>1.0568435155339919E-2</v>
      </c>
      <c r="M120" s="16">
        <f>L120*(E120/E$138)</f>
        <v>6.3885239321260999E-5</v>
      </c>
      <c r="N120" s="9"/>
      <c r="O120" s="9">
        <f t="shared" si="210"/>
        <v>207.84888888888889</v>
      </c>
      <c r="P120" s="9">
        <f>O120*(C120/C$138)</f>
        <v>1.6709602501116572</v>
      </c>
      <c r="Q120" s="16"/>
      <c r="R120" s="16">
        <f>SUM(R119)</f>
        <v>5.6390390233627321E-3</v>
      </c>
      <c r="S120" s="16">
        <f>R120*(E120/E$138)</f>
        <v>3.4087483364784953E-5</v>
      </c>
      <c r="T120" s="16">
        <f>AVERAGE(T119)</f>
        <v>0</v>
      </c>
      <c r="U120" s="16">
        <f>T120*(B120/B$138)</f>
        <v>0</v>
      </c>
      <c r="V120" s="9">
        <f t="shared" ref="V120" si="211">SUM(V119)</f>
        <v>2107.1799999999998</v>
      </c>
      <c r="W120" s="9">
        <f t="shared" ref="W120" si="212">SUM(W119)</f>
        <v>903.54</v>
      </c>
      <c r="X120" s="9">
        <f t="shared" ref="X120" si="213">SUM(X119)</f>
        <v>3010.72</v>
      </c>
      <c r="Y120" s="16"/>
      <c r="Z120" s="16">
        <f>SUM(Z119)</f>
        <v>3.9668326140963397E-3</v>
      </c>
      <c r="AA120" s="16">
        <f>Z120*(E120/E$138)</f>
        <v>2.3979146124663624E-5</v>
      </c>
      <c r="AB120" s="9"/>
      <c r="AC120" s="9">
        <f>SUM(AC119)</f>
        <v>117.06555555555555</v>
      </c>
      <c r="AD120" s="9">
        <f>AC120*(C120/C$138)</f>
        <v>0.94112550245645377</v>
      </c>
      <c r="AE120" s="16"/>
      <c r="AF120" s="16">
        <f>SUM(AF119)</f>
        <v>1.190476676722049E-3</v>
      </c>
      <c r="AG120" s="16">
        <f>AF120*(E120/E$138)</f>
        <v>7.1963243640984793E-6</v>
      </c>
      <c r="AH120" s="10"/>
    </row>
    <row r="121" spans="1:35" ht="15.75" thickTop="1" x14ac:dyDescent="0.25">
      <c r="A121" t="s">
        <v>36</v>
      </c>
      <c r="B121" s="35">
        <v>1</v>
      </c>
      <c r="C121" s="35">
        <v>20</v>
      </c>
      <c r="E121" s="42">
        <v>732388.39</v>
      </c>
      <c r="G121" s="6">
        <v>8770.7999999999993</v>
      </c>
      <c r="H121" s="6">
        <v>1750</v>
      </c>
      <c r="I121" s="6">
        <v>1985.26</v>
      </c>
      <c r="J121" s="6">
        <f>G121+H121+I121</f>
        <v>12506.06</v>
      </c>
      <c r="K121" s="15">
        <f>(G121+H121+I121)/E121</f>
        <v>1.7075721257678592E-2</v>
      </c>
      <c r="L121" s="20">
        <f>K121</f>
        <v>1.7075721257678592E-2</v>
      </c>
      <c r="N121" s="6">
        <f>(G121+H121)/C121</f>
        <v>526.04</v>
      </c>
      <c r="O121" s="18">
        <f>$N121</f>
        <v>526.04</v>
      </c>
      <c r="Q121" s="15">
        <f>I121/E121</f>
        <v>2.7106655800483129E-3</v>
      </c>
      <c r="R121" s="20">
        <f>Q121</f>
        <v>2.7106655800483129E-3</v>
      </c>
      <c r="T121" s="20">
        <f>G121/(G121+H121)</f>
        <v>0.83366283932780771</v>
      </c>
      <c r="V121" s="40">
        <v>2085.91</v>
      </c>
      <c r="W121" s="40">
        <v>871.89</v>
      </c>
      <c r="X121" s="40">
        <f>V121+W121</f>
        <v>2957.7999999999997</v>
      </c>
      <c r="Y121" s="39">
        <f>X121/E121</f>
        <v>4.0385675693193328E-3</v>
      </c>
      <c r="Z121" s="78">
        <f>Y121</f>
        <v>4.0385675693193328E-3</v>
      </c>
      <c r="AB121" s="40">
        <f>V121/C121</f>
        <v>104.29549999999999</v>
      </c>
      <c r="AC121" s="22">
        <f>$AB121</f>
        <v>104.29549999999999</v>
      </c>
      <c r="AE121" s="39">
        <f>W121/E121</f>
        <v>1.1904749063539907E-3</v>
      </c>
      <c r="AF121" s="78">
        <f>AE121</f>
        <v>1.1904749063539907E-3</v>
      </c>
      <c r="AH121" s="81">
        <f>(J121-X121)/J121</f>
        <v>0.76349065972816388</v>
      </c>
      <c r="AI121">
        <v>2019</v>
      </c>
    </row>
    <row r="122" spans="1:35" s="8" customFormat="1" ht="15.75" thickBot="1" x14ac:dyDescent="0.3">
      <c r="A122" s="8" t="str">
        <f>A121</f>
        <v>Sentry Life</v>
      </c>
      <c r="B122" s="36">
        <f>SUM(B121)</f>
        <v>1</v>
      </c>
      <c r="C122" s="36">
        <f t="shared" ref="C122" si="214">SUM(C121)</f>
        <v>20</v>
      </c>
      <c r="D122" s="24">
        <f>C122/B122</f>
        <v>20</v>
      </c>
      <c r="E122" s="9">
        <f t="shared" ref="E122" si="215">SUM(E121)</f>
        <v>732388.39</v>
      </c>
      <c r="F122" s="9">
        <f>E122/B122</f>
        <v>732388.39</v>
      </c>
      <c r="G122" s="9">
        <f t="shared" ref="G122" si="216">SUM(G121)</f>
        <v>8770.7999999999993</v>
      </c>
      <c r="H122" s="9">
        <f t="shared" ref="H122" si="217">SUM(H121)</f>
        <v>1750</v>
      </c>
      <c r="I122" s="9">
        <f t="shared" ref="I122" si="218">SUM(I121)</f>
        <v>1985.26</v>
      </c>
      <c r="J122" s="9">
        <f t="shared" ref="J122:O122" si="219">SUM(J121)</f>
        <v>12506.06</v>
      </c>
      <c r="K122" s="16"/>
      <c r="L122" s="16">
        <f t="shared" si="219"/>
        <v>1.7075721257678592E-2</v>
      </c>
      <c r="M122" s="16">
        <f>L122*(E122/E$138)</f>
        <v>9.9605622636382928E-5</v>
      </c>
      <c r="N122" s="9"/>
      <c r="O122" s="9">
        <f t="shared" si="219"/>
        <v>526.04</v>
      </c>
      <c r="P122" s="9">
        <f>O122*(C122/C$138)</f>
        <v>4.6988834301027236</v>
      </c>
      <c r="Q122" s="16"/>
      <c r="R122" s="16">
        <f>SUM(R121)</f>
        <v>2.7106655800483129E-3</v>
      </c>
      <c r="S122" s="16">
        <f>R122*(E122/E$138)</f>
        <v>1.5811779121090542E-5</v>
      </c>
      <c r="T122" s="16">
        <f>AVERAGE(T121)</f>
        <v>0.83366283932780771</v>
      </c>
      <c r="U122" s="16">
        <f>T122*(B122/B$138)</f>
        <v>8.0159888396904595E-3</v>
      </c>
      <c r="V122" s="9">
        <f t="shared" ref="V122" si="220">SUM(V121)</f>
        <v>2085.91</v>
      </c>
      <c r="W122" s="9">
        <f t="shared" ref="W122" si="221">SUM(W121)</f>
        <v>871.89</v>
      </c>
      <c r="X122" s="9">
        <f t="shared" ref="X122" si="222">SUM(X121)</f>
        <v>2957.7999999999997</v>
      </c>
      <c r="Y122" s="16"/>
      <c r="Z122" s="16">
        <f>SUM(Z121)</f>
        <v>4.0385675693193328E-3</v>
      </c>
      <c r="AA122" s="16">
        <f>Z122*(E122/E$138)</f>
        <v>2.35576600970964E-5</v>
      </c>
      <c r="AB122" s="9"/>
      <c r="AC122" s="9">
        <f>SUM(AC121)</f>
        <v>104.29549999999999</v>
      </c>
      <c r="AD122" s="9">
        <f>AC122*(C122/C$138)</f>
        <v>0.93162572577043312</v>
      </c>
      <c r="AE122" s="16"/>
      <c r="AF122" s="16">
        <f>SUM(AF121)</f>
        <v>1.1904749063539907E-3</v>
      </c>
      <c r="AG122" s="16">
        <f>AF122*(E122/E$138)</f>
        <v>6.9442451355931385E-6</v>
      </c>
      <c r="AH122" s="10"/>
    </row>
    <row r="123" spans="1:35" ht="15.75" thickTop="1" x14ac:dyDescent="0.25">
      <c r="A123" t="s">
        <v>37</v>
      </c>
      <c r="B123" s="35">
        <v>1</v>
      </c>
      <c r="C123" s="35">
        <v>14</v>
      </c>
      <c r="E123" s="42">
        <v>395368.8</v>
      </c>
      <c r="G123" s="6">
        <v>0</v>
      </c>
      <c r="H123" s="6">
        <v>4744.4241599999987</v>
      </c>
      <c r="I123" s="6">
        <v>249.69925300000003</v>
      </c>
      <c r="J123" s="6">
        <f>G123+H123+I123</f>
        <v>4994.1234129999984</v>
      </c>
      <c r="K123" s="15">
        <f>(G123+H123+I123)/E123</f>
        <v>1.2631556695925422E-2</v>
      </c>
      <c r="L123" s="20">
        <f>K123*(E123/E$125)</f>
        <v>4.9338228712643793E-3</v>
      </c>
      <c r="N123" s="6">
        <f>(G123+H123)/C123</f>
        <v>338.88743999999991</v>
      </c>
      <c r="O123" s="18">
        <f>$N123*($C123/$C$125)</f>
        <v>197.68433999999996</v>
      </c>
      <c r="Q123" s="15">
        <f>I123/E123</f>
        <v>6.3156033809445768E-4</v>
      </c>
      <c r="R123" s="20">
        <f>Q123*(E123/E$125)</f>
        <v>2.4668430943899683E-4</v>
      </c>
      <c r="T123" s="20">
        <f>G123/(G123+H123)</f>
        <v>0</v>
      </c>
      <c r="V123" s="40">
        <v>1816.29504</v>
      </c>
      <c r="W123" s="40">
        <v>470.677142857143</v>
      </c>
      <c r="X123" s="40">
        <f>V123+W123</f>
        <v>2286.9721828571428</v>
      </c>
      <c r="Y123" s="39">
        <f>X123/E123</f>
        <v>5.7844022665853824E-3</v>
      </c>
      <c r="Z123" s="78">
        <f>Y123*(E123/E$125)</f>
        <v>2.259358595815701E-3</v>
      </c>
      <c r="AB123" s="40">
        <f>V123/C123</f>
        <v>129.73535999999999</v>
      </c>
      <c r="AC123" s="22">
        <f>$AB123*($C123/$C$125)</f>
        <v>75.678960000000004</v>
      </c>
      <c r="AE123" s="39">
        <f>W123/E123</f>
        <v>1.1904761904761908E-3</v>
      </c>
      <c r="AF123" s="78">
        <f>AE123*(E123/E$125)</f>
        <v>4.6499404607523747E-4</v>
      </c>
      <c r="AH123" s="81">
        <f>(J123-X123)/J123</f>
        <v>0.54206734721372341</v>
      </c>
      <c r="AI123">
        <v>2021</v>
      </c>
    </row>
    <row r="124" spans="1:35" x14ac:dyDescent="0.25">
      <c r="A124" t="s">
        <v>37</v>
      </c>
      <c r="B124" s="35">
        <v>1</v>
      </c>
      <c r="C124" s="35">
        <v>10</v>
      </c>
      <c r="E124" s="42">
        <v>616853.06999999995</v>
      </c>
      <c r="G124" s="6">
        <v>0</v>
      </c>
      <c r="H124" s="6">
        <v>6117.34</v>
      </c>
      <c r="I124" s="6">
        <v>524.09</v>
      </c>
      <c r="J124" s="6">
        <f>G124+H124+I124</f>
        <v>6641.43</v>
      </c>
      <c r="K124" s="15">
        <f>(G124+H124+I124)/E124</f>
        <v>1.0766631995525289E-2</v>
      </c>
      <c r="L124" s="20">
        <f>K124*(E124/E$125)</f>
        <v>6.5612393851952645E-3</v>
      </c>
      <c r="N124" s="6">
        <f>(G124+H124)/C124</f>
        <v>611.73400000000004</v>
      </c>
      <c r="O124" s="18">
        <f>$N124*($C124/$C$125)</f>
        <v>254.88916666666668</v>
      </c>
      <c r="Q124" s="15">
        <f>I124/E124</f>
        <v>8.4961885656174179E-4</v>
      </c>
      <c r="R124" s="20">
        <f>Q124*(E124/E$125)</f>
        <v>5.1776198038479455E-4</v>
      </c>
      <c r="T124" s="20">
        <f>G124/(G124+H124)</f>
        <v>0</v>
      </c>
      <c r="V124" s="40">
        <v>1993.48</v>
      </c>
      <c r="W124" s="40">
        <v>734.35</v>
      </c>
      <c r="X124" s="40">
        <f>V124+W124</f>
        <v>2727.83</v>
      </c>
      <c r="Y124" s="39">
        <f>X124/E124</f>
        <v>4.422171393262256E-3</v>
      </c>
      <c r="Z124" s="78">
        <f>Y124*(E124/E$125)</f>
        <v>2.6948933636456599E-3</v>
      </c>
      <c r="AB124" s="40">
        <f>V124/C124</f>
        <v>199.34800000000001</v>
      </c>
      <c r="AC124" s="22">
        <f>$AB124*($C124/$C$125)</f>
        <v>83.061666666666682</v>
      </c>
      <c r="AE124" s="39">
        <f>W124/E124</f>
        <v>1.1904779853004542E-3</v>
      </c>
      <c r="AF124" s="78">
        <f>AE124*(E124/E$125)</f>
        <v>7.254832381758359E-4</v>
      </c>
      <c r="AH124" s="81">
        <f>(J124-X124)/J124</f>
        <v>0.58927068417494433</v>
      </c>
      <c r="AI124">
        <v>2019</v>
      </c>
    </row>
    <row r="125" spans="1:35" s="8" customFormat="1" ht="15.75" thickBot="1" x14ac:dyDescent="0.3">
      <c r="A125" s="8" t="str">
        <f>A124</f>
        <v>Sharebuilder</v>
      </c>
      <c r="B125" s="36">
        <f>SUM(B123:B124)</f>
        <v>2</v>
      </c>
      <c r="C125" s="36">
        <f t="shared" ref="C125" si="223">SUM(C123:C124)</f>
        <v>24</v>
      </c>
      <c r="D125" s="24">
        <f>C125/B125</f>
        <v>12</v>
      </c>
      <c r="E125" s="9">
        <f t="shared" ref="E125" si="224">SUM(E123:E124)</f>
        <v>1012221.8699999999</v>
      </c>
      <c r="F125" s="9">
        <f>E125/B125</f>
        <v>506110.93499999994</v>
      </c>
      <c r="G125" s="9">
        <f t="shared" ref="G125" si="225">SUM(G123:G124)</f>
        <v>0</v>
      </c>
      <c r="H125" s="9">
        <f t="shared" ref="H125" si="226">SUM(H123:H124)</f>
        <v>10861.764159999999</v>
      </c>
      <c r="I125" s="9">
        <f t="shared" ref="I125" si="227">SUM(I123:I124)</f>
        <v>773.78925300000003</v>
      </c>
      <c r="J125" s="9">
        <f t="shared" ref="J125:O125" si="228">SUM(J123:J124)</f>
        <v>11635.553412999998</v>
      </c>
      <c r="K125" s="16"/>
      <c r="L125" s="16">
        <f t="shared" si="228"/>
        <v>1.1495062256459644E-2</v>
      </c>
      <c r="M125" s="16">
        <f>L125*(E125/E$138)</f>
        <v>9.2672395816168751E-5</v>
      </c>
      <c r="N125" s="9"/>
      <c r="O125" s="9">
        <f t="shared" si="228"/>
        <v>452.57350666666662</v>
      </c>
      <c r="P125" s="9">
        <f>O125*(C125/C$138)</f>
        <v>4.8511675569450645</v>
      </c>
      <c r="Q125" s="16"/>
      <c r="R125" s="16">
        <f>SUM(R123:R124)</f>
        <v>7.6444628982379138E-4</v>
      </c>
      <c r="S125" s="16">
        <f>R125*(E125/E$138)</f>
        <v>6.1629130465075836E-6</v>
      </c>
      <c r="T125" s="16">
        <f>AVERAGE(T123:T124)</f>
        <v>0</v>
      </c>
      <c r="U125" s="16">
        <f>T125*(B125/B$138)</f>
        <v>0</v>
      </c>
      <c r="V125" s="9">
        <f t="shared" ref="V125" si="229">SUM(V123:V124)</f>
        <v>3809.77504</v>
      </c>
      <c r="W125" s="9">
        <f t="shared" ref="W125" si="230">SUM(W123:W124)</f>
        <v>1205.027142857143</v>
      </c>
      <c r="X125" s="9">
        <f t="shared" ref="X125" si="231">SUM(X123:X124)</f>
        <v>5014.8021828571427</v>
      </c>
      <c r="Y125" s="16"/>
      <c r="Z125" s="16">
        <f>SUM(Z123:Z124)</f>
        <v>4.9542519594613608E-3</v>
      </c>
      <c r="AA125" s="16">
        <f>Z125*(E125/E$138)</f>
        <v>3.9940836188358112E-5</v>
      </c>
      <c r="AB125" s="9"/>
      <c r="AC125" s="9">
        <f>SUM(AC123:AC124)</f>
        <v>158.74062666666669</v>
      </c>
      <c r="AD125" s="9">
        <f>AC125*(C125/C$138)</f>
        <v>1.7015520500223316</v>
      </c>
      <c r="AE125" s="16"/>
      <c r="AF125" s="16">
        <f>SUM(AF123:AF124)</f>
        <v>1.1904772842510733E-3</v>
      </c>
      <c r="AG125" s="16">
        <f>AF125*(E125/E$138)</f>
        <v>9.5975454186232327E-6</v>
      </c>
      <c r="AH125" s="10"/>
    </row>
    <row r="126" spans="1:35" ht="15.75" thickTop="1" x14ac:dyDescent="0.25">
      <c r="A126" t="s">
        <v>17</v>
      </c>
      <c r="B126" s="35">
        <v>1</v>
      </c>
      <c r="C126" s="35">
        <v>91</v>
      </c>
      <c r="E126" s="42">
        <v>4950881</v>
      </c>
      <c r="G126" s="6">
        <v>2535.69</v>
      </c>
      <c r="H126" s="6">
        <v>2565</v>
      </c>
      <c r="I126" s="6">
        <v>24460.06</v>
      </c>
      <c r="J126" s="6">
        <f>G126+H126+I126</f>
        <v>29560.75</v>
      </c>
      <c r="K126" s="15">
        <f>(G126+H126+I126)/E126</f>
        <v>5.9708060040223141E-3</v>
      </c>
      <c r="L126" s="20">
        <f>K126</f>
        <v>5.9708060040223141E-3</v>
      </c>
      <c r="N126" s="6">
        <f>(G126+H126)/C126</f>
        <v>56.05153846153847</v>
      </c>
      <c r="O126" s="18">
        <f>$N126</f>
        <v>56.05153846153847</v>
      </c>
      <c r="Q126" s="15">
        <f>I126/E126</f>
        <v>4.9405469450790676E-3</v>
      </c>
      <c r="R126" s="20">
        <f>Q126</f>
        <v>4.9405469450790676E-3</v>
      </c>
      <c r="T126" s="20">
        <f>G126/(G126+H126)</f>
        <v>0.49712685930727013</v>
      </c>
      <c r="V126" s="40">
        <v>7290.7</v>
      </c>
      <c r="W126" s="40">
        <v>5893.91</v>
      </c>
      <c r="X126" s="40">
        <f>V126+W126</f>
        <v>13184.61</v>
      </c>
      <c r="Y126" s="39">
        <f>X126/E126</f>
        <v>2.6630836006763243E-3</v>
      </c>
      <c r="Z126" s="78">
        <f>Y126</f>
        <v>2.6630836006763243E-3</v>
      </c>
      <c r="AB126" s="40">
        <f>V126/C126</f>
        <v>80.117582417582412</v>
      </c>
      <c r="AC126" s="22">
        <f>$AB126</f>
        <v>80.117582417582412</v>
      </c>
      <c r="AE126" s="39">
        <f>W126/E126</f>
        <v>1.1904770080314998E-3</v>
      </c>
      <c r="AF126" s="78">
        <f>AE126</f>
        <v>1.1904770080314998E-3</v>
      </c>
      <c r="AH126" s="81">
        <f>(J126-X126)/J126</f>
        <v>0.55398256133555468</v>
      </c>
      <c r="AI126">
        <v>2020</v>
      </c>
    </row>
    <row r="127" spans="1:35" s="8" customFormat="1" ht="15.75" thickBot="1" x14ac:dyDescent="0.3">
      <c r="A127" s="8" t="str">
        <f>A126</f>
        <v>T. Rowe Price</v>
      </c>
      <c r="B127" s="36">
        <f>SUM(B126)</f>
        <v>1</v>
      </c>
      <c r="C127" s="36">
        <f t="shared" ref="C127" si="232">SUM(C126)</f>
        <v>91</v>
      </c>
      <c r="D127" s="24">
        <f>C127/B127</f>
        <v>91</v>
      </c>
      <c r="E127" s="9">
        <f t="shared" ref="E127" si="233">SUM(E126)</f>
        <v>4950881</v>
      </c>
      <c r="F127" s="9">
        <f>E127/B127</f>
        <v>4950881</v>
      </c>
      <c r="G127" s="9">
        <f t="shared" ref="G127" si="234">SUM(G126)</f>
        <v>2535.69</v>
      </c>
      <c r="H127" s="9">
        <f t="shared" ref="H127" si="235">SUM(H126)</f>
        <v>2565</v>
      </c>
      <c r="I127" s="9">
        <f t="shared" ref="I127" si="236">SUM(I126)</f>
        <v>24460.06</v>
      </c>
      <c r="J127" s="9">
        <f t="shared" ref="J127:O127" si="237">SUM(J126)</f>
        <v>29560.75</v>
      </c>
      <c r="K127" s="16"/>
      <c r="L127" s="16">
        <f t="shared" si="237"/>
        <v>5.9708060040223141E-3</v>
      </c>
      <c r="M127" s="16">
        <f>L127*(E127/E$138)</f>
        <v>2.3543921181798719E-4</v>
      </c>
      <c r="N127" s="9"/>
      <c r="O127" s="9">
        <f t="shared" si="237"/>
        <v>56.05153846153847</v>
      </c>
      <c r="P127" s="9">
        <f>O127*(C127/C$138)</f>
        <v>2.2781107637338103</v>
      </c>
      <c r="Q127" s="16"/>
      <c r="R127" s="16">
        <f>SUM(R126)</f>
        <v>4.9405469450790676E-3</v>
      </c>
      <c r="S127" s="16">
        <f>R127*(E127/E$138)</f>
        <v>1.9481431450219213E-4</v>
      </c>
      <c r="T127" s="16">
        <f>AVERAGE(T126)</f>
        <v>0.49712685930727013</v>
      </c>
      <c r="U127" s="16">
        <f>T127*(B127/B$138)</f>
        <v>4.780065954877598E-3</v>
      </c>
      <c r="V127" s="9">
        <f t="shared" ref="V127" si="238">SUM(V126)</f>
        <v>7290.7</v>
      </c>
      <c r="W127" s="9">
        <f t="shared" ref="W127" si="239">SUM(W126)</f>
        <v>5893.91</v>
      </c>
      <c r="X127" s="9">
        <f t="shared" ref="X127" si="240">SUM(X126)</f>
        <v>13184.61</v>
      </c>
      <c r="Y127" s="16"/>
      <c r="Z127" s="16">
        <f>SUM(Z126)</f>
        <v>2.6630836006763243E-3</v>
      </c>
      <c r="AA127" s="16">
        <f>Z127*(E127/E$138)</f>
        <v>1.0500999421623444E-4</v>
      </c>
      <c r="AB127" s="9"/>
      <c r="AC127" s="9">
        <f>SUM(AC126)</f>
        <v>80.117582417582412</v>
      </c>
      <c r="AD127" s="9">
        <f>AC127*(C127/C$138)</f>
        <v>3.2562304600267975</v>
      </c>
      <c r="AE127" s="16"/>
      <c r="AF127" s="16">
        <f>SUM(AF126)</f>
        <v>1.1904770080314998E-3</v>
      </c>
      <c r="AG127" s="16">
        <f>AF127*(E127/E$138)</f>
        <v>4.6942568267928006E-5</v>
      </c>
      <c r="AH127" s="10"/>
    </row>
    <row r="128" spans="1:35" ht="15.75" thickTop="1" x14ac:dyDescent="0.25">
      <c r="A128" t="s">
        <v>18</v>
      </c>
      <c r="B128" s="35">
        <v>1</v>
      </c>
      <c r="C128" s="35">
        <v>52</v>
      </c>
      <c r="E128" s="42">
        <v>812310.95</v>
      </c>
      <c r="G128" s="6">
        <v>5007.7700000000004</v>
      </c>
      <c r="H128" s="6">
        <v>0</v>
      </c>
      <c r="I128" s="6">
        <v>3376.83</v>
      </c>
      <c r="J128" s="6">
        <f>G128+H128+I128</f>
        <v>8384.6</v>
      </c>
      <c r="K128" s="15">
        <f>(G128+H128+I128)/E128</f>
        <v>1.0321909362418421E-2</v>
      </c>
      <c r="L128" s="20">
        <f>K128</f>
        <v>1.0321909362418421E-2</v>
      </c>
      <c r="N128" s="6">
        <f>(G128+H128)/C128</f>
        <v>96.303269230769246</v>
      </c>
      <c r="O128" s="18">
        <f>$N128</f>
        <v>96.303269230769246</v>
      </c>
      <c r="Q128" s="15">
        <f>I128/E128</f>
        <v>4.1570657147980096E-3</v>
      </c>
      <c r="R128" s="20">
        <f>Q128</f>
        <v>4.1570657147980096E-3</v>
      </c>
      <c r="T128" s="20">
        <f>G128/(G128+H128)</f>
        <v>1</v>
      </c>
      <c r="V128" s="40">
        <v>2809.85</v>
      </c>
      <c r="W128" s="40">
        <v>967.04</v>
      </c>
      <c r="X128" s="40">
        <f>V128+W128</f>
        <v>3776.89</v>
      </c>
      <c r="Y128" s="39">
        <f>X128/E128</f>
        <v>4.6495618457439237E-3</v>
      </c>
      <c r="Z128" s="78">
        <f>Y128</f>
        <v>4.6495618457439237E-3</v>
      </c>
      <c r="AB128" s="40">
        <f>V128/C128</f>
        <v>54.035576923076924</v>
      </c>
      <c r="AC128" s="22">
        <f>$AB128</f>
        <v>54.035576923076924</v>
      </c>
      <c r="AE128" s="39">
        <f>W128/E128</f>
        <v>1.1904800741637178E-3</v>
      </c>
      <c r="AF128" s="78">
        <f>AE128</f>
        <v>1.1904800741637178E-3</v>
      </c>
      <c r="AH128" s="81">
        <f>(J128-X128)/J128</f>
        <v>0.54954440283376671</v>
      </c>
      <c r="AI128">
        <v>2020</v>
      </c>
    </row>
    <row r="129" spans="1:35" s="8" customFormat="1" ht="15.75" thickBot="1" x14ac:dyDescent="0.3">
      <c r="A129" s="8" t="str">
        <f>A128</f>
        <v>Transamerica</v>
      </c>
      <c r="B129" s="36">
        <f>SUM(B128)</f>
        <v>1</v>
      </c>
      <c r="C129" s="36">
        <f t="shared" ref="C129" si="241">SUM(C128)</f>
        <v>52</v>
      </c>
      <c r="D129" s="24">
        <f>C129/B129</f>
        <v>52</v>
      </c>
      <c r="E129" s="9">
        <f t="shared" ref="E129" si="242">SUM(E128)</f>
        <v>812310.95</v>
      </c>
      <c r="F129" s="9">
        <f>E129/B129</f>
        <v>812310.95</v>
      </c>
      <c r="G129" s="9">
        <f t="shared" ref="G129" si="243">SUM(G128)</f>
        <v>5007.7700000000004</v>
      </c>
      <c r="H129" s="9">
        <f t="shared" ref="H129" si="244">SUM(H128)</f>
        <v>0</v>
      </c>
      <c r="I129" s="9">
        <f t="shared" ref="I129" si="245">SUM(I128)</f>
        <v>3376.83</v>
      </c>
      <c r="J129" s="9">
        <f t="shared" ref="J129:O129" si="246">SUM(J128)</f>
        <v>8384.6</v>
      </c>
      <c r="K129" s="16"/>
      <c r="L129" s="16">
        <f t="shared" si="246"/>
        <v>1.0321909362418421E-2</v>
      </c>
      <c r="M129" s="16">
        <f>L129*(E129/E$138)</f>
        <v>6.6779889394183022E-5</v>
      </c>
      <c r="N129" s="9"/>
      <c r="O129" s="9">
        <f t="shared" si="246"/>
        <v>96.303269230769246</v>
      </c>
      <c r="P129" s="9">
        <f>O129*(C129/C$138)</f>
        <v>2.2366100937918718</v>
      </c>
      <c r="Q129" s="16"/>
      <c r="R129" s="16">
        <f>SUM(R128)</f>
        <v>4.1570657147980096E-3</v>
      </c>
      <c r="S129" s="16">
        <f>R129*(E129/E$138)</f>
        <v>2.6895061649089882E-5</v>
      </c>
      <c r="T129" s="16">
        <f>AVERAGE(T128)</f>
        <v>1</v>
      </c>
      <c r="U129" s="16">
        <f>T129*(B129/B$138)</f>
        <v>9.6153846153846159E-3</v>
      </c>
      <c r="V129" s="9">
        <f t="shared" ref="V129" si="247">SUM(V128)</f>
        <v>2809.85</v>
      </c>
      <c r="W129" s="9">
        <f t="shared" ref="W129" si="248">SUM(W128)</f>
        <v>967.04</v>
      </c>
      <c r="X129" s="9">
        <f t="shared" ref="X129" si="249">SUM(X128)</f>
        <v>3776.89</v>
      </c>
      <c r="Y129" s="16"/>
      <c r="Z129" s="16">
        <f>SUM(Z128)</f>
        <v>4.6495618457439237E-3</v>
      </c>
      <c r="AA129" s="16">
        <f>Z129*(E129/E$138)</f>
        <v>3.0081374955751718E-5</v>
      </c>
      <c r="AB129" s="9"/>
      <c r="AC129" s="9">
        <f>SUM(AC128)</f>
        <v>54.035576923076924</v>
      </c>
      <c r="AD129" s="9">
        <f>AC129*(C129/C$138)</f>
        <v>1.2549575703439035</v>
      </c>
      <c r="AE129" s="16"/>
      <c r="AF129" s="16">
        <f>SUM(AF128)</f>
        <v>1.1904800741637178E-3</v>
      </c>
      <c r="AG129" s="16">
        <f>AF129*(E129/E$138)</f>
        <v>7.7020757388248375E-6</v>
      </c>
      <c r="AH129" s="10"/>
    </row>
    <row r="130" spans="1:35" ht="15.75" thickTop="1" x14ac:dyDescent="0.25">
      <c r="A130" t="s">
        <v>38</v>
      </c>
      <c r="B130" s="35">
        <v>1</v>
      </c>
      <c r="C130" s="35">
        <v>21</v>
      </c>
      <c r="E130" s="42">
        <v>684689.89</v>
      </c>
      <c r="G130" s="6">
        <v>0</v>
      </c>
      <c r="H130" s="6">
        <v>2476.58</v>
      </c>
      <c r="I130" s="6">
        <v>536.49</v>
      </c>
      <c r="J130" s="6">
        <f>G130+H130+I130</f>
        <v>3013.0699999999997</v>
      </c>
      <c r="K130" s="15">
        <f>(G130+H130+I130)/E130</f>
        <v>4.4006345704914671E-3</v>
      </c>
      <c r="L130" s="20">
        <f>K130</f>
        <v>4.4006345704914671E-3</v>
      </c>
      <c r="N130" s="6">
        <f>(G130+H130)/C130</f>
        <v>117.93238095238095</v>
      </c>
      <c r="O130" s="18">
        <f>$N130</f>
        <v>117.93238095238095</v>
      </c>
      <c r="Q130" s="15">
        <f>I130/E130</f>
        <v>7.8355180620528803E-4</v>
      </c>
      <c r="R130" s="20">
        <f>Q130</f>
        <v>7.8355180620528803E-4</v>
      </c>
      <c r="T130" s="20">
        <f>G130/(G130+H130)</f>
        <v>0</v>
      </c>
      <c r="V130" s="40">
        <v>2047.75</v>
      </c>
      <c r="W130" s="40">
        <v>536.49</v>
      </c>
      <c r="X130" s="40">
        <f>V130+W130</f>
        <v>2584.2399999999998</v>
      </c>
      <c r="Y130" s="39">
        <f>X130/E130</f>
        <v>3.7743218320340612E-3</v>
      </c>
      <c r="Z130" s="78">
        <f>Y130</f>
        <v>3.7743218320340612E-3</v>
      </c>
      <c r="AB130" s="40">
        <f>V130/C130</f>
        <v>97.511904761904759</v>
      </c>
      <c r="AC130" s="22">
        <f>$AB130</f>
        <v>97.511904761904759</v>
      </c>
      <c r="AE130" s="39">
        <f>W130/E130</f>
        <v>7.8355180620528803E-4</v>
      </c>
      <c r="AF130" s="78">
        <f>AE130</f>
        <v>7.8355180620528803E-4</v>
      </c>
      <c r="AH130" s="81">
        <f>(J130-X130)/J130</f>
        <v>0.14232327825108609</v>
      </c>
      <c r="AI130">
        <v>2020</v>
      </c>
    </row>
    <row r="131" spans="1:35" s="8" customFormat="1" ht="15.75" thickBot="1" x14ac:dyDescent="0.3">
      <c r="A131" s="8" t="str">
        <f>A130</f>
        <v>Ubiquity</v>
      </c>
      <c r="B131" s="36">
        <f>SUM(B130)</f>
        <v>1</v>
      </c>
      <c r="C131" s="36">
        <f t="shared" ref="C131" si="250">SUM(C130)</f>
        <v>21</v>
      </c>
      <c r="D131" s="24">
        <f>C131/B131</f>
        <v>21</v>
      </c>
      <c r="E131" s="9">
        <f t="shared" ref="E131" si="251">SUM(E130)</f>
        <v>684689.89</v>
      </c>
      <c r="F131" s="9">
        <f>E131/B131</f>
        <v>684689.89</v>
      </c>
      <c r="G131" s="9">
        <f t="shared" ref="G131" si="252">SUM(G130)</f>
        <v>0</v>
      </c>
      <c r="H131" s="9">
        <f t="shared" ref="H131" si="253">SUM(H130)</f>
        <v>2476.58</v>
      </c>
      <c r="I131" s="9">
        <f t="shared" ref="I131" si="254">SUM(I130)</f>
        <v>536.49</v>
      </c>
      <c r="J131" s="9">
        <f t="shared" ref="J131:O131" si="255">SUM(J130)</f>
        <v>3013.0699999999997</v>
      </c>
      <c r="K131" s="16"/>
      <c r="L131" s="16">
        <f t="shared" si="255"/>
        <v>4.4006345704914671E-3</v>
      </c>
      <c r="M131" s="16">
        <f>L131*(E131/E$138)</f>
        <v>2.399786290782279E-5</v>
      </c>
      <c r="N131" s="9"/>
      <c r="O131" s="9">
        <f t="shared" si="255"/>
        <v>117.93238095238095</v>
      </c>
      <c r="P131" s="9">
        <f>O131*(C131/C$138)</f>
        <v>1.106109870477892</v>
      </c>
      <c r="Q131" s="16"/>
      <c r="R131" s="16">
        <f>SUM(R130)</f>
        <v>7.8355180620528803E-4</v>
      </c>
      <c r="S131" s="16">
        <f>R131*(E131/E$138)</f>
        <v>4.2729221264085632E-6</v>
      </c>
      <c r="T131" s="16">
        <f>AVERAGE(T130)</f>
        <v>0</v>
      </c>
      <c r="U131" s="16">
        <f>T131*(B131/B$138)</f>
        <v>0</v>
      </c>
      <c r="V131" s="9">
        <f t="shared" ref="V131" si="256">SUM(V130)</f>
        <v>2047.75</v>
      </c>
      <c r="W131" s="9">
        <f t="shared" ref="W131" si="257">SUM(W130)</f>
        <v>536.49</v>
      </c>
      <c r="X131" s="9">
        <f t="shared" ref="X131" si="258">SUM(X130)</f>
        <v>2584.2399999999998</v>
      </c>
      <c r="Y131" s="16"/>
      <c r="Z131" s="16">
        <f>SUM(Z130)</f>
        <v>3.7743218320340612E-3</v>
      </c>
      <c r="AA131" s="16">
        <f>Z131*(E131/E$138)</f>
        <v>2.0582408387761309E-5</v>
      </c>
      <c r="AB131" s="9"/>
      <c r="AC131" s="9">
        <f>SUM(AC130)</f>
        <v>97.511904761904759</v>
      </c>
      <c r="AD131" s="9">
        <f>AC131*(C131/C$138)</f>
        <v>0.91458240285841896</v>
      </c>
      <c r="AE131" s="16"/>
      <c r="AF131" s="16">
        <f>SUM(AF130)</f>
        <v>7.8355180620528803E-4</v>
      </c>
      <c r="AG131" s="16">
        <f>AF131*(E131/E$138)</f>
        <v>4.2729221264085632E-6</v>
      </c>
      <c r="AH131" s="10"/>
    </row>
    <row r="132" spans="1:35" ht="15.75" thickTop="1" x14ac:dyDescent="0.25">
      <c r="A132" t="s">
        <v>39</v>
      </c>
      <c r="B132" s="35">
        <v>1</v>
      </c>
      <c r="C132" s="35">
        <v>3</v>
      </c>
      <c r="E132" s="42">
        <v>120702.32</v>
      </c>
      <c r="G132" s="6">
        <v>0</v>
      </c>
      <c r="H132" s="6">
        <v>3475</v>
      </c>
      <c r="I132" s="6">
        <v>84.28</v>
      </c>
      <c r="J132" s="6">
        <f>G132+H132+I132</f>
        <v>3559.28</v>
      </c>
      <c r="K132" s="15">
        <f>(G132+H132+I132)/E132</f>
        <v>2.9488082747705265E-2</v>
      </c>
      <c r="L132" s="20">
        <f>K132*(E132/E$134)</f>
        <v>1.2186593117797458E-2</v>
      </c>
      <c r="N132" s="6">
        <f>(G132+H132)/C132</f>
        <v>1158.3333333333333</v>
      </c>
      <c r="O132" s="18">
        <f>$N132*($C132/$C$134)</f>
        <v>151.08695652173913</v>
      </c>
      <c r="Q132" s="15">
        <f>I132/E132</f>
        <v>6.9824672798335602E-4</v>
      </c>
      <c r="R132" s="20">
        <f>Q132*(E132/E$134)</f>
        <v>2.8856568406193656E-4</v>
      </c>
      <c r="T132" s="20">
        <f>G132/(G132+H132)</f>
        <v>0</v>
      </c>
      <c r="V132" s="40">
        <v>1596.56</v>
      </c>
      <c r="W132" s="40">
        <v>143.69</v>
      </c>
      <c r="X132" s="40">
        <f>V132+W132</f>
        <v>1740.25</v>
      </c>
      <c r="Y132" s="39">
        <f>X132/E132</f>
        <v>1.4417701333329798E-2</v>
      </c>
      <c r="Z132" s="78">
        <f>Y132*(E132/E$134)</f>
        <v>5.9584294220311482E-3</v>
      </c>
      <c r="AB132" s="40">
        <f>V132/C132</f>
        <v>532.18666666666661</v>
      </c>
      <c r="AC132" s="22">
        <f>$AB132*($C132/$C$134)</f>
        <v>69.415652173913031</v>
      </c>
      <c r="AE132" s="39">
        <f>W132/E132</f>
        <v>1.1904493633593785E-3</v>
      </c>
      <c r="AF132" s="78">
        <f>AE132*(E132/E$134)</f>
        <v>4.9197915451898032E-4</v>
      </c>
      <c r="AH132" s="81">
        <f>(J132-X132)/J132</f>
        <v>0.51106684497988364</v>
      </c>
      <c r="AI132">
        <v>2019</v>
      </c>
    </row>
    <row r="133" spans="1:35" x14ac:dyDescent="0.25">
      <c r="A133" t="s">
        <v>39</v>
      </c>
      <c r="B133" s="35">
        <v>1</v>
      </c>
      <c r="C133" s="35">
        <v>20</v>
      </c>
      <c r="E133" s="42">
        <v>171362.9</v>
      </c>
      <c r="G133" s="6">
        <v>0</v>
      </c>
      <c r="H133" s="6">
        <v>4200</v>
      </c>
      <c r="I133" s="6">
        <v>153.29</v>
      </c>
      <c r="J133" s="6">
        <f>G133+H133+I133</f>
        <v>4353.29</v>
      </c>
      <c r="K133" s="15">
        <f>(G133+H133+I133)/E133</f>
        <v>2.5403923486355565E-2</v>
      </c>
      <c r="L133" s="20">
        <f>K133*(E133/E$134)</f>
        <v>1.4905198229354389E-2</v>
      </c>
      <c r="N133" s="6">
        <f>(G133+H133)/C133</f>
        <v>210</v>
      </c>
      <c r="O133" s="18">
        <f>$N133*($C133/$C$134)</f>
        <v>182.60869565217391</v>
      </c>
      <c r="Q133" s="15">
        <f>I133/E133</f>
        <v>8.9453434786642848E-4</v>
      </c>
      <c r="R133" s="20">
        <f>Q133*(E133/E$134)</f>
        <v>5.2484852527117059E-4</v>
      </c>
      <c r="T133" s="20">
        <f>G133/(G133+H133)</f>
        <v>0</v>
      </c>
      <c r="V133" s="40">
        <v>1637.09</v>
      </c>
      <c r="W133" s="40">
        <v>153.29</v>
      </c>
      <c r="X133" s="40">
        <f>V133+W133</f>
        <v>1790.3799999999999</v>
      </c>
      <c r="Y133" s="39">
        <f>X133/E133</f>
        <v>1.0447885744230518E-2</v>
      </c>
      <c r="Z133" s="78">
        <f>Y133*(E133/E$134)</f>
        <v>6.1300691674277402E-3</v>
      </c>
      <c r="AB133" s="40">
        <f>V133/C133</f>
        <v>81.854500000000002</v>
      </c>
      <c r="AC133" s="22">
        <f>$AB133*($C133/$C$134)</f>
        <v>71.177826086956514</v>
      </c>
      <c r="AE133" s="39">
        <f>W133/E133</f>
        <v>8.9453434786642848E-4</v>
      </c>
      <c r="AF133" s="78">
        <f>AE133*(E133/E$134)</f>
        <v>5.2484852527117059E-4</v>
      </c>
      <c r="AH133" s="81">
        <f>(J133-X133)/J133</f>
        <v>0.58872944370809199</v>
      </c>
      <c r="AI133">
        <v>2020</v>
      </c>
    </row>
    <row r="134" spans="1:35" s="8" customFormat="1" ht="15.75" thickBot="1" x14ac:dyDescent="0.3">
      <c r="A134" s="8" t="str">
        <f>A133</f>
        <v>Vanguard</v>
      </c>
      <c r="B134" s="36">
        <f>SUM(B132:B133)</f>
        <v>2</v>
      </c>
      <c r="C134" s="36">
        <f t="shared" ref="C134" si="259">SUM(C132:C133)</f>
        <v>23</v>
      </c>
      <c r="D134" s="24">
        <f>C134/B134</f>
        <v>11.5</v>
      </c>
      <c r="E134" s="9">
        <f t="shared" ref="E134" si="260">SUM(E132:E133)</f>
        <v>292065.21999999997</v>
      </c>
      <c r="F134" s="9">
        <f>E134/B134</f>
        <v>146032.60999999999</v>
      </c>
      <c r="G134" s="9">
        <f t="shared" ref="G134" si="261">SUM(G132:G133)</f>
        <v>0</v>
      </c>
      <c r="H134" s="9">
        <f t="shared" ref="H134" si="262">SUM(H132:H133)</f>
        <v>7675</v>
      </c>
      <c r="I134" s="9">
        <f t="shared" ref="I134" si="263">SUM(I132:I133)</f>
        <v>237.57</v>
      </c>
      <c r="J134" s="9">
        <f t="shared" ref="J134:O134" si="264">SUM(J132:J133)</f>
        <v>7912.57</v>
      </c>
      <c r="K134" s="16"/>
      <c r="L134" s="16">
        <f t="shared" si="264"/>
        <v>2.7091791347151846E-2</v>
      </c>
      <c r="M134" s="16">
        <f>L134*(E134/E$138)</f>
        <v>6.3020364647536033E-5</v>
      </c>
      <c r="N134" s="9"/>
      <c r="O134" s="9">
        <f t="shared" si="264"/>
        <v>333.695652173913</v>
      </c>
      <c r="P134" s="9">
        <f>O134*(C134/C$138)</f>
        <v>3.4278695846359981</v>
      </c>
      <c r="Q134" s="16"/>
      <c r="R134" s="16">
        <f>SUM(R132:R133)</f>
        <v>8.1341420933310721E-4</v>
      </c>
      <c r="S134" s="16">
        <f>R134*(E134/E$138)</f>
        <v>1.892147308562848E-6</v>
      </c>
      <c r="T134" s="16">
        <f>AVERAGE(T132:T133)</f>
        <v>0</v>
      </c>
      <c r="U134" s="16">
        <f>T134*(B134/B$138)</f>
        <v>0</v>
      </c>
      <c r="V134" s="9">
        <f t="shared" ref="V134" si="265">SUM(V132:V133)</f>
        <v>3233.6499999999996</v>
      </c>
      <c r="W134" s="9">
        <f t="shared" ref="W134" si="266">SUM(W132:W133)</f>
        <v>296.98</v>
      </c>
      <c r="X134" s="9">
        <f t="shared" ref="X134" si="267">SUM(X132:X133)</f>
        <v>3530.63</v>
      </c>
      <c r="Y134" s="16"/>
      <c r="Z134" s="16">
        <f>SUM(Z132:Z133)</f>
        <v>1.2088498589458888E-2</v>
      </c>
      <c r="AA134" s="16">
        <f>Z134*(E134/E$138)</f>
        <v>2.812001537244285E-5</v>
      </c>
      <c r="AB134" s="9"/>
      <c r="AC134" s="9">
        <f>SUM(AC132:AC133)</f>
        <v>140.59347826086955</v>
      </c>
      <c r="AD134" s="9">
        <f>AC134*(C134/C$138)</f>
        <v>1.4442384993300579</v>
      </c>
      <c r="AE134" s="16"/>
      <c r="AF134" s="16">
        <f>SUM(AF132:AF133)</f>
        <v>1.0168276797901509E-3</v>
      </c>
      <c r="AG134" s="16">
        <f>AF134*(E134/E$138)</f>
        <v>2.3653235160036814E-6</v>
      </c>
      <c r="AH134" s="10"/>
    </row>
    <row r="135" spans="1:35" ht="15.75" thickTop="1" x14ac:dyDescent="0.25">
      <c r="A135" t="s">
        <v>51</v>
      </c>
      <c r="B135" s="35">
        <v>1</v>
      </c>
      <c r="C135" s="35">
        <v>17</v>
      </c>
      <c r="E135" s="42">
        <v>2096928.75</v>
      </c>
      <c r="G135" s="6">
        <v>21577.8</v>
      </c>
      <c r="H135" s="6">
        <v>800</v>
      </c>
      <c r="I135" s="6">
        <v>7357.2</v>
      </c>
      <c r="J135" s="6">
        <f>G135+H135+I135</f>
        <v>29735</v>
      </c>
      <c r="K135" s="15">
        <f>(G135+H135+I135)/E135</f>
        <v>1.4180262443347205E-2</v>
      </c>
      <c r="L135" s="20">
        <f>K135</f>
        <v>1.4180262443347205E-2</v>
      </c>
      <c r="N135" s="6">
        <f>(G135+H135)/C135</f>
        <v>1316.3411764705882</v>
      </c>
      <c r="O135" s="18">
        <f>$N135</f>
        <v>1316.3411764705882</v>
      </c>
      <c r="Q135" s="15">
        <f>I135/E135</f>
        <v>3.5085598401948565E-3</v>
      </c>
      <c r="R135" s="20">
        <f>Q135</f>
        <v>3.5085598401948565E-3</v>
      </c>
      <c r="T135" s="20">
        <f>G135/(G135+H135)</f>
        <v>0.96425028376337263</v>
      </c>
      <c r="V135" s="40">
        <v>3177.54</v>
      </c>
      <c r="W135" s="40">
        <v>2496.34</v>
      </c>
      <c r="X135" s="40">
        <f>V135+W135</f>
        <v>5673.88</v>
      </c>
      <c r="Y135" s="39">
        <f>X135/E135</f>
        <v>2.7058048586533997E-3</v>
      </c>
      <c r="Z135" s="78">
        <f>Y135</f>
        <v>2.7058048586533997E-3</v>
      </c>
      <c r="AB135" s="40">
        <f>V135/C135</f>
        <v>186.91411764705882</v>
      </c>
      <c r="AC135" s="22">
        <f>$AB135</f>
        <v>186.91411764705882</v>
      </c>
      <c r="AE135" s="39">
        <f>W135/E135</f>
        <v>1.1904744021464725E-3</v>
      </c>
      <c r="AF135" s="78">
        <f>AE135</f>
        <v>1.1904744021464725E-3</v>
      </c>
      <c r="AH135" s="81">
        <f>(J135-X135)/J135</f>
        <v>0.80918513536236758</v>
      </c>
      <c r="AI135">
        <v>2020</v>
      </c>
    </row>
    <row r="136" spans="1:35" s="8" customFormat="1" ht="15.75" thickBot="1" x14ac:dyDescent="0.3">
      <c r="A136" s="8" t="str">
        <f>A135</f>
        <v>Voya</v>
      </c>
      <c r="B136" s="36">
        <f>SUM(B135)</f>
        <v>1</v>
      </c>
      <c r="C136" s="36">
        <f t="shared" ref="C136" si="268">SUM(C135)</f>
        <v>17</v>
      </c>
      <c r="D136" s="24">
        <f>C136/B136</f>
        <v>17</v>
      </c>
      <c r="E136" s="9">
        <f t="shared" ref="E136" si="269">SUM(E135)</f>
        <v>2096928.75</v>
      </c>
      <c r="F136" s="9">
        <f>E136/B136</f>
        <v>2096928.75</v>
      </c>
      <c r="G136" s="9">
        <f t="shared" ref="G136" si="270">SUM(G135)</f>
        <v>21577.8</v>
      </c>
      <c r="H136" s="9">
        <f t="shared" ref="H136" si="271">SUM(H135)</f>
        <v>800</v>
      </c>
      <c r="I136" s="9">
        <f t="shared" ref="I136" si="272">SUM(I135)</f>
        <v>7357.2</v>
      </c>
      <c r="J136" s="9">
        <f t="shared" ref="J136:O136" si="273">SUM(J135)</f>
        <v>29735</v>
      </c>
      <c r="K136" s="16"/>
      <c r="L136" s="16">
        <f t="shared" si="273"/>
        <v>1.4180262443347205E-2</v>
      </c>
      <c r="M136" s="16">
        <f>L136*(E136/E$138)</f>
        <v>2.368270413777678E-4</v>
      </c>
      <c r="N136" s="9"/>
      <c r="O136" s="9">
        <f t="shared" si="273"/>
        <v>1316.3411764705882</v>
      </c>
      <c r="P136" s="9">
        <f>O136*(C136/C$138)</f>
        <v>9.9945511389012935</v>
      </c>
      <c r="Q136" s="16"/>
      <c r="R136" s="16">
        <f>SUM(R135)</f>
        <v>3.5085598401948565E-3</v>
      </c>
      <c r="S136" s="16">
        <f>R136*(E136/E$138)</f>
        <v>5.859707108876789E-5</v>
      </c>
      <c r="T136" s="16">
        <f>AVERAGE(T135)</f>
        <v>0.96425028376337263</v>
      </c>
      <c r="U136" s="16">
        <f>T136*(B136/B$138)</f>
        <v>9.2716373438785828E-3</v>
      </c>
      <c r="V136" s="9">
        <f t="shared" ref="V136" si="274">SUM(V135)</f>
        <v>3177.54</v>
      </c>
      <c r="W136" s="9">
        <f t="shared" ref="W136" si="275">SUM(W135)</f>
        <v>2496.34</v>
      </c>
      <c r="X136" s="9">
        <f t="shared" ref="X136" si="276">SUM(X135)</f>
        <v>5673.88</v>
      </c>
      <c r="Y136" s="16"/>
      <c r="Z136" s="16">
        <f>SUM(Z135)</f>
        <v>2.7058048586533997E-3</v>
      </c>
      <c r="AA136" s="16">
        <f>Z136*(E136/E$138)</f>
        <v>4.5190119843029732E-5</v>
      </c>
      <c r="AB136" s="9"/>
      <c r="AC136" s="9">
        <f>SUM(AC135)</f>
        <v>186.91411764705882</v>
      </c>
      <c r="AD136" s="9">
        <f>AC136*(C136/C$138)</f>
        <v>1.4191782045556052</v>
      </c>
      <c r="AE136" s="16"/>
      <c r="AF136" s="16">
        <f>SUM(AF135)</f>
        <v>1.1904744021464725E-3</v>
      </c>
      <c r="AG136" s="16">
        <f>AF136*(E136/E$138)</f>
        <v>1.9882321051722781E-5</v>
      </c>
      <c r="AH136" s="10"/>
    </row>
    <row r="137" spans="1:35" s="31" customFormat="1" ht="15.75" thickTop="1" x14ac:dyDescent="0.25">
      <c r="B137" s="37"/>
      <c r="C137" s="37"/>
      <c r="D137" s="27"/>
      <c r="E137" s="32"/>
      <c r="F137" s="28"/>
      <c r="G137" s="32"/>
      <c r="H137" s="32"/>
      <c r="I137" s="32"/>
      <c r="J137" s="32"/>
      <c r="K137" s="33"/>
      <c r="L137" s="29"/>
      <c r="M137" s="33"/>
      <c r="N137" s="32"/>
      <c r="O137" s="28"/>
      <c r="P137" s="32"/>
      <c r="Q137" s="33"/>
      <c r="R137" s="29"/>
      <c r="S137" s="33"/>
      <c r="T137" s="29"/>
      <c r="U137" s="33"/>
      <c r="V137" s="32"/>
      <c r="W137" s="32"/>
      <c r="X137" s="32"/>
      <c r="Y137" s="33"/>
      <c r="Z137" s="79"/>
      <c r="AA137" s="33"/>
      <c r="AB137" s="32"/>
      <c r="AC137" s="30"/>
      <c r="AD137" s="32"/>
      <c r="AE137" s="33"/>
      <c r="AF137" s="79"/>
      <c r="AG137" s="33"/>
      <c r="AH137" s="82"/>
    </row>
    <row r="138" spans="1:35" s="43" customFormat="1" ht="15.75" thickBot="1" x14ac:dyDescent="0.3">
      <c r="B138" s="44">
        <f>B136+B134+B131+B129+B127+B125+B122+B120+B118+B113+B110+B97+B94+B92+B87+B85+B78+B76+B74+B60+B58+B54+B47+B45+B42+B38+B32+B26+B24+B17+B15</f>
        <v>104</v>
      </c>
      <c r="C138" s="44">
        <f t="shared" ref="C138:X138" si="277">C136+C134+C131+C129+C127+C125+C122+C120+C118+C113+C110+C97+C94+C92+C87+C85+C78+C76+C74+C60+C58+C54+C47+C45+C42+C38+C32+C26+C24+C17+C15</f>
        <v>2239</v>
      </c>
      <c r="D138" s="45">
        <f>C138/B138</f>
        <v>21.528846153846153</v>
      </c>
      <c r="E138" s="46">
        <f t="shared" si="277"/>
        <v>125555763.51000002</v>
      </c>
      <c r="F138" s="46">
        <f>E138/B138</f>
        <v>1207266.9568269232</v>
      </c>
      <c r="G138" s="46">
        <f t="shared" si="277"/>
        <v>651550.80527699995</v>
      </c>
      <c r="H138" s="46">
        <f t="shared" si="277"/>
        <v>345770.69039272005</v>
      </c>
      <c r="I138" s="46">
        <f t="shared" si="277"/>
        <v>480477.31041600008</v>
      </c>
      <c r="J138" s="46">
        <f t="shared" si="277"/>
        <v>1477798.8060857197</v>
      </c>
      <c r="K138" s="46">
        <f t="shared" si="277"/>
        <v>0</v>
      </c>
      <c r="L138" s="46"/>
      <c r="M138" s="47">
        <f t="shared" si="277"/>
        <v>1.1770059492075959E-2</v>
      </c>
      <c r="N138" s="46">
        <f t="shared" si="277"/>
        <v>0</v>
      </c>
      <c r="O138" s="46"/>
      <c r="P138" s="46">
        <f t="shared" ref="P138" si="278">P136+P134+P131+P129+P127+P125+P122+P120+P118+P113+P110+P97+P94+P92+P87+P85+P78+P76+P74+P60+P58+P54+P47+P45+P42+P38+P32+P26+P24+P17+P15</f>
        <v>445.43166398826259</v>
      </c>
      <c r="Q138" s="46"/>
      <c r="R138" s="46"/>
      <c r="S138" s="47">
        <f t="shared" ref="S138" si="279">S136+S134+S131+S129+S127+S125+S122+S120+S118+S113+S110+S97+S94+S92+S87+S85+S78+S76+S74+S60+S58+S54+S47+S45+S42+S38+S32+S26+S24+S17+S15</f>
        <v>3.8268040987041734E-3</v>
      </c>
      <c r="T138" s="46"/>
      <c r="U138" s="47">
        <f>U136+U134+U131+U129+U127+U125+U122+U120+U118+U113+U110+U97+U94+U92+U87+U85+U78+U76+U74+U60+U58+U54+U47+U45+U42+U38+U32+U26+U24+U17+U15</f>
        <v>0.52081880122827429</v>
      </c>
      <c r="V138" s="46">
        <f t="shared" si="277"/>
        <v>270624.51912000007</v>
      </c>
      <c r="W138" s="46">
        <f t="shared" si="277"/>
        <v>147173.17818495241</v>
      </c>
      <c r="X138" s="46">
        <f t="shared" si="277"/>
        <v>417797.69730495237</v>
      </c>
      <c r="Y138" s="46">
        <f t="shared" ref="Y138" si="280">Y136+Y134+Y131+Y129+Y127+Y125+Y122+Y120+Y118+Y113+Y110+Y97+Y94+Y92+Y87+Y85+Y78+Y76+Y74+Y60+Y58+Y54+Y47+Y45+Y42+Y38+Y32+Y26+Y24+Y17+Y15</f>
        <v>0</v>
      </c>
      <c r="Z138" s="46"/>
      <c r="AA138" s="47">
        <f t="shared" ref="AA138" si="281">AA136+AA134+AA131+AA129+AA127+AA125+AA122+AA120+AA118+AA113+AA110+AA97+AA94+AA92+AA87+AA85+AA78+AA76+AA74+AA60+AA58+AA54+AA47+AA45+AA42+AA38+AA32+AA26+AA24+AA17+AA15</f>
        <v>3.3275867680234092E-3</v>
      </c>
      <c r="AB138" s="46">
        <f t="shared" ref="AB138" si="282">AB136+AB134+AB131+AB129+AB127+AB125+AB122+AB120+AB118+AB113+AB110+AB97+AB94+AB92+AB87+AB85+AB78+AB76+AB74+AB60+AB58+AB54+AB47+AB45+AB42+AB38+AB32+AB26+AB24+AB17+AB15</f>
        <v>0</v>
      </c>
      <c r="AC138" s="46"/>
      <c r="AD138" s="46">
        <f t="shared" ref="AD138" si="283">AD136+AD134+AD131+AD129+AD127+AD125+AD122+AD120+AD118+AD113+AD110+AD97+AD94+AD92+AD87+AD85+AD78+AD76+AD74+AD60+AD58+AD54+AD47+AD45+AD42+AD38+AD32+AD26+AD24+AD17+AD15</f>
        <v>120.86847660562754</v>
      </c>
      <c r="AE138" s="46">
        <f>AE136+AE134+AE131+AE129+AE127+AE125+AE122+AE120+AE118+AE113+AE110+AE97+AE94+AE92+AE87+AE85+AE78+AE76+AE74+AE60+AE58+AE54+AE47+AE45+AE42+AE38+AE32+AE26+AE24+AE17+AE15</f>
        <v>0</v>
      </c>
      <c r="AF138" s="46"/>
      <c r="AG138" s="47">
        <f>AG136+AG134+AG131+AG129+AG127+AG125+AG122+AG120+AG118+AG113+AG110+AG97+AG94+AG92+AG87+AG85+AG78+AG76+AG74+AG60+AG58+AG54+AG47+AG45+AG42+AG38+AG32+AG26+AG24+AG17+AG15</f>
        <v>1.172173814013967E-3</v>
      </c>
      <c r="AH138" s="46"/>
      <c r="AI138" s="46"/>
    </row>
    <row r="139" spans="1:35" ht="15.75" thickTop="1" x14ac:dyDescent="0.25">
      <c r="G139" s="6">
        <v>1207266.9568269232</v>
      </c>
    </row>
  </sheetData>
  <sortState xmlns:xlrd2="http://schemas.microsoft.com/office/spreadsheetml/2017/richdata2" ref="A2:AJ150">
    <sortCondition ref="A2:A150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266F8-2DF6-4986-8D02-8BB627052913}">
  <dimension ref="A1:H41"/>
  <sheetViews>
    <sheetView tabSelected="1" workbookViewId="0">
      <selection activeCell="A4" sqref="A4:C4"/>
    </sheetView>
  </sheetViews>
  <sheetFormatPr defaultRowHeight="15" x14ac:dyDescent="0.25"/>
  <cols>
    <col min="1" max="1" width="19.5703125" style="99" customWidth="1"/>
    <col min="2" max="2" width="5.42578125" style="55" bestFit="1" customWidth="1"/>
    <col min="3" max="3" width="10.140625" style="87" bestFit="1" customWidth="1"/>
    <col min="4" max="4" width="8.5703125" style="57" bestFit="1" customWidth="1"/>
    <col min="5" max="5" width="11" style="87" customWidth="1"/>
    <col min="6" max="6" width="6.5703125" style="57" bestFit="1" customWidth="1"/>
    <col min="7" max="7" width="11.140625" style="54" bestFit="1" customWidth="1"/>
    <col min="8" max="8" width="11.5703125" style="102" bestFit="1" customWidth="1"/>
    <col min="9" max="9" width="9.140625" style="85"/>
    <col min="10" max="10" width="20.85546875" style="85" bestFit="1" customWidth="1"/>
    <col min="11" max="11" width="12.7109375" style="85" bestFit="1" customWidth="1"/>
    <col min="12" max="16384" width="9.140625" style="85"/>
  </cols>
  <sheetData>
    <row r="1" spans="1:8" x14ac:dyDescent="0.25">
      <c r="A1" s="107" t="s">
        <v>62</v>
      </c>
      <c r="B1" s="107"/>
      <c r="C1" s="107"/>
      <c r="D1" s="105">
        <v>7.0000000000000007E-2</v>
      </c>
      <c r="E1" s="105"/>
    </row>
    <row r="2" spans="1:8" x14ac:dyDescent="0.25">
      <c r="A2" s="107" t="s">
        <v>63</v>
      </c>
      <c r="B2" s="107"/>
      <c r="C2" s="107"/>
      <c r="D2" s="104">
        <v>50000</v>
      </c>
      <c r="E2" s="104"/>
    </row>
    <row r="3" spans="1:8" x14ac:dyDescent="0.25">
      <c r="A3" s="107" t="s">
        <v>65</v>
      </c>
      <c r="B3" s="107"/>
      <c r="C3" s="107"/>
      <c r="D3" s="104">
        <v>10000</v>
      </c>
      <c r="E3" s="104"/>
    </row>
    <row r="4" spans="1:8" x14ac:dyDescent="0.25">
      <c r="A4" s="107" t="s">
        <v>64</v>
      </c>
      <c r="B4" s="107"/>
      <c r="C4" s="107"/>
      <c r="D4" s="106">
        <v>365</v>
      </c>
      <c r="E4" s="106"/>
    </row>
    <row r="5" spans="1:8" x14ac:dyDescent="0.25">
      <c r="A5" s="107" t="s">
        <v>67</v>
      </c>
      <c r="B5" s="107"/>
      <c r="C5" s="107"/>
      <c r="D5" s="106">
        <v>30</v>
      </c>
      <c r="E5" s="106"/>
    </row>
    <row r="6" spans="1:8" x14ac:dyDescent="0.25">
      <c r="A6" s="107" t="s">
        <v>66</v>
      </c>
      <c r="B6" s="107"/>
      <c r="C6" s="107"/>
      <c r="D6" s="106">
        <v>65</v>
      </c>
      <c r="E6" s="106"/>
    </row>
    <row r="8" spans="1:8" s="84" customFormat="1" ht="30" x14ac:dyDescent="0.25">
      <c r="A8" s="90" t="s">
        <v>0</v>
      </c>
      <c r="B8" s="92" t="s">
        <v>72</v>
      </c>
      <c r="C8" s="96" t="s">
        <v>2</v>
      </c>
      <c r="D8" s="93" t="s">
        <v>69</v>
      </c>
      <c r="E8" s="96" t="s">
        <v>70</v>
      </c>
      <c r="F8" s="93" t="s">
        <v>71</v>
      </c>
      <c r="G8" s="91" t="s">
        <v>70</v>
      </c>
      <c r="H8" s="103" t="s">
        <v>73</v>
      </c>
    </row>
    <row r="9" spans="1:8" ht="15" customHeight="1" x14ac:dyDescent="0.25">
      <c r="A9" s="100" t="s">
        <v>10</v>
      </c>
      <c r="B9" s="88">
        <v>23.076923076923077</v>
      </c>
      <c r="C9" s="97">
        <v>583214.93461538467</v>
      </c>
      <c r="D9" s="89">
        <v>1.5560284142243558E-2</v>
      </c>
      <c r="E9" s="97">
        <f t="shared" ref="E9:E40" si="0">FV(($D$1-D9)/$D$4,(($D$6-$D$5)*$D$4),-($D$3/$D$4),-$D$2)</f>
        <v>1386954.5008014685</v>
      </c>
      <c r="F9" s="89">
        <v>4.8868874013968111E-3</v>
      </c>
      <c r="G9" s="97">
        <f t="shared" ref="G9:G40" si="1">FV(($D$1-F9)/$D$4,(($D$6-$D$5)*$D$4),-($D$3/$D$4),-$D$2)</f>
        <v>1834271.8751768372</v>
      </c>
      <c r="H9" s="108">
        <f>G9-E9</f>
        <v>447317.3743753687</v>
      </c>
    </row>
    <row r="10" spans="1:8" ht="15" customHeight="1" x14ac:dyDescent="0.25">
      <c r="A10" s="100" t="s">
        <v>19</v>
      </c>
      <c r="B10" s="88">
        <v>24</v>
      </c>
      <c r="C10" s="97">
        <v>2098715.87</v>
      </c>
      <c r="D10" s="89">
        <v>8.982735714482399E-3</v>
      </c>
      <c r="E10" s="97">
        <f t="shared" si="0"/>
        <v>1645743.3932096623</v>
      </c>
      <c r="F10" s="89">
        <v>2.7051970593808868E-3</v>
      </c>
      <c r="G10" s="97">
        <f t="shared" si="1"/>
        <v>1944482.7001287348</v>
      </c>
      <c r="H10" s="108">
        <f t="shared" ref="H10:H39" si="2">G10-E10</f>
        <v>298739.30691907252</v>
      </c>
    </row>
    <row r="11" spans="1:8" ht="15" customHeight="1" x14ac:dyDescent="0.25">
      <c r="A11" s="100" t="s">
        <v>20</v>
      </c>
      <c r="B11" s="88">
        <v>13.666666666666666</v>
      </c>
      <c r="C11" s="97">
        <v>444086.96666666662</v>
      </c>
      <c r="D11" s="89">
        <v>1.7403362167275192E-2</v>
      </c>
      <c r="E11" s="97">
        <f t="shared" si="0"/>
        <v>1322971.6640012916</v>
      </c>
      <c r="F11" s="89">
        <v>5.390708650413815E-3</v>
      </c>
      <c r="G11" s="97">
        <f t="shared" si="1"/>
        <v>1809824.0514732124</v>
      </c>
      <c r="H11" s="108">
        <f t="shared" si="2"/>
        <v>486852.38747192081</v>
      </c>
    </row>
    <row r="12" spans="1:8" ht="15" customHeight="1" x14ac:dyDescent="0.25">
      <c r="A12" s="100" t="s">
        <v>21</v>
      </c>
      <c r="B12" s="88">
        <v>11</v>
      </c>
      <c r="C12" s="97">
        <v>1542541.7</v>
      </c>
      <c r="D12" s="89">
        <v>1.9191046828750238E-2</v>
      </c>
      <c r="E12" s="97">
        <f t="shared" si="0"/>
        <v>1264118.7215143973</v>
      </c>
      <c r="F12" s="89">
        <v>2.9628955897918353E-3</v>
      </c>
      <c r="G12" s="97">
        <f t="shared" si="1"/>
        <v>1931087.6520747289</v>
      </c>
      <c r="H12" s="108">
        <f t="shared" si="2"/>
        <v>666968.93056033156</v>
      </c>
    </row>
    <row r="13" spans="1:8" x14ac:dyDescent="0.25">
      <c r="A13" s="100" t="s">
        <v>22</v>
      </c>
      <c r="B13" s="88">
        <v>10.199999999999999</v>
      </c>
      <c r="C13" s="97">
        <v>713342.43599999999</v>
      </c>
      <c r="D13" s="89">
        <v>1.804639422348904E-2</v>
      </c>
      <c r="E13" s="97">
        <f t="shared" si="0"/>
        <v>1301447.7988113952</v>
      </c>
      <c r="F13" s="89">
        <v>4.093253076536376E-3</v>
      </c>
      <c r="G13" s="97">
        <f t="shared" si="1"/>
        <v>1873535.3291034556</v>
      </c>
      <c r="H13" s="108">
        <f t="shared" si="2"/>
        <v>572087.53029206046</v>
      </c>
    </row>
    <row r="14" spans="1:8" x14ac:dyDescent="0.25">
      <c r="A14" s="100" t="s">
        <v>23</v>
      </c>
      <c r="B14" s="88">
        <v>16.399999999999999</v>
      </c>
      <c r="C14" s="97">
        <v>1293502.6639999999</v>
      </c>
      <c r="D14" s="89">
        <v>9.4475491547963315E-3</v>
      </c>
      <c r="E14" s="97">
        <f t="shared" si="0"/>
        <v>1625760.5176783151</v>
      </c>
      <c r="F14" s="89">
        <v>3.1872265243359406E-3</v>
      </c>
      <c r="G14" s="97">
        <f t="shared" si="1"/>
        <v>1919510.7390297446</v>
      </c>
      <c r="H14" s="108">
        <f t="shared" si="2"/>
        <v>293750.22135142959</v>
      </c>
    </row>
    <row r="15" spans="1:8" x14ac:dyDescent="0.25">
      <c r="A15" s="100" t="s">
        <v>24</v>
      </c>
      <c r="B15" s="88">
        <v>16.666666666666668</v>
      </c>
      <c r="C15" s="97">
        <v>869875.89333333343</v>
      </c>
      <c r="D15" s="89">
        <v>1.309656556064733E-2</v>
      </c>
      <c r="E15" s="97">
        <f t="shared" si="0"/>
        <v>1478066.3377496083</v>
      </c>
      <c r="F15" s="89">
        <v>3.818326298562253E-3</v>
      </c>
      <c r="G15" s="97">
        <f t="shared" si="1"/>
        <v>1887355.0146327475</v>
      </c>
      <c r="H15" s="108">
        <f t="shared" si="2"/>
        <v>409288.67688313918</v>
      </c>
    </row>
    <row r="16" spans="1:8" x14ac:dyDescent="0.25">
      <c r="A16" s="100" t="s">
        <v>25</v>
      </c>
      <c r="B16" s="88">
        <v>43</v>
      </c>
      <c r="C16" s="97">
        <v>2508235.0149999997</v>
      </c>
      <c r="D16" s="89">
        <v>9.6854739905622468E-3</v>
      </c>
      <c r="E16" s="97">
        <f t="shared" si="0"/>
        <v>1615637.7537437242</v>
      </c>
      <c r="F16" s="89">
        <v>2.8217391742296526E-3</v>
      </c>
      <c r="G16" s="97">
        <f t="shared" si="1"/>
        <v>1938412.1133957393</v>
      </c>
      <c r="H16" s="108">
        <f t="shared" si="2"/>
        <v>322774.35965201515</v>
      </c>
    </row>
    <row r="17" spans="1:8" x14ac:dyDescent="0.25">
      <c r="A17" s="100" t="s">
        <v>26</v>
      </c>
      <c r="B17" s="88">
        <v>30</v>
      </c>
      <c r="C17" s="97">
        <v>1420521.36</v>
      </c>
      <c r="D17" s="89">
        <v>7.9730585677360039E-3</v>
      </c>
      <c r="E17" s="97">
        <f t="shared" si="0"/>
        <v>1690110.5386518473</v>
      </c>
      <c r="F17" s="89">
        <v>3.046430783694798E-3</v>
      </c>
      <c r="G17" s="97">
        <f t="shared" si="1"/>
        <v>1926767.6293297608</v>
      </c>
      <c r="H17" s="108">
        <f t="shared" si="2"/>
        <v>236657.09067791351</v>
      </c>
    </row>
    <row r="18" spans="1:8" x14ac:dyDescent="0.25">
      <c r="A18" s="100" t="s">
        <v>11</v>
      </c>
      <c r="B18" s="88">
        <v>14.833333333333334</v>
      </c>
      <c r="C18" s="97">
        <v>2238642.6666666665</v>
      </c>
      <c r="D18" s="89">
        <v>1.0596341488473373E-2</v>
      </c>
      <c r="E18" s="97">
        <f t="shared" si="0"/>
        <v>1577535.7257912394</v>
      </c>
      <c r="F18" s="89">
        <v>2.6828596293411583E-3</v>
      </c>
      <c r="G18" s="97">
        <f t="shared" si="1"/>
        <v>1945648.6567767346</v>
      </c>
      <c r="H18" s="108">
        <f t="shared" si="2"/>
        <v>368112.93098549522</v>
      </c>
    </row>
    <row r="19" spans="1:8" x14ac:dyDescent="0.25">
      <c r="A19" s="100" t="s">
        <v>12</v>
      </c>
      <c r="B19" s="88">
        <v>28.666666666666668</v>
      </c>
      <c r="C19" s="97">
        <v>2741477.2466666666</v>
      </c>
      <c r="D19" s="89">
        <v>9.2595775984882812E-3</v>
      </c>
      <c r="E19" s="97">
        <f t="shared" si="0"/>
        <v>1633808.5284649816</v>
      </c>
      <c r="F19" s="89">
        <v>2.6434070041496467E-3</v>
      </c>
      <c r="G19" s="97">
        <f t="shared" si="1"/>
        <v>1947709.8860853286</v>
      </c>
      <c r="H19" s="108">
        <f t="shared" si="2"/>
        <v>313901.35762034706</v>
      </c>
    </row>
    <row r="20" spans="1:8" x14ac:dyDescent="0.25">
      <c r="A20" s="100" t="s">
        <v>27</v>
      </c>
      <c r="B20" s="88">
        <v>34</v>
      </c>
      <c r="C20" s="97">
        <v>196057.34000000003</v>
      </c>
      <c r="D20" s="89">
        <v>1.9713457573177315E-2</v>
      </c>
      <c r="E20" s="97">
        <f t="shared" si="0"/>
        <v>1247491.4846726232</v>
      </c>
      <c r="F20" s="89">
        <v>9.7410988336371386E-3</v>
      </c>
      <c r="G20" s="97">
        <f t="shared" si="1"/>
        <v>1613281.3973275747</v>
      </c>
      <c r="H20" s="108">
        <f t="shared" si="2"/>
        <v>365789.91265495145</v>
      </c>
    </row>
    <row r="21" spans="1:8" x14ac:dyDescent="0.25">
      <c r="A21" s="100" t="s">
        <v>13</v>
      </c>
      <c r="B21" s="88">
        <v>24.692307692307693</v>
      </c>
      <c r="C21" s="97">
        <v>1889737.9315384615</v>
      </c>
      <c r="D21" s="89">
        <v>1.2307332434953199E-2</v>
      </c>
      <c r="E21" s="97">
        <f t="shared" si="0"/>
        <v>1508677.0671830233</v>
      </c>
      <c r="F21" s="89">
        <v>2.8229067870670379E-3</v>
      </c>
      <c r="G21" s="97">
        <f t="shared" si="1"/>
        <v>1938351.4003137681</v>
      </c>
      <c r="H21" s="108">
        <f t="shared" si="2"/>
        <v>429674.33313074475</v>
      </c>
    </row>
    <row r="22" spans="1:8" x14ac:dyDescent="0.25">
      <c r="A22" s="100" t="s">
        <v>28</v>
      </c>
      <c r="B22" s="88">
        <v>21</v>
      </c>
      <c r="C22" s="97">
        <v>2841065.47</v>
      </c>
      <c r="D22" s="89">
        <v>1.0850202330254643E-2</v>
      </c>
      <c r="E22" s="97">
        <f t="shared" si="0"/>
        <v>1567098.1193896749</v>
      </c>
      <c r="F22" s="89">
        <v>2.5184471280836227E-3</v>
      </c>
      <c r="G22" s="97">
        <f t="shared" si="1"/>
        <v>1954254.5718862689</v>
      </c>
      <c r="H22" s="108">
        <f t="shared" si="2"/>
        <v>387156.45249659405</v>
      </c>
    </row>
    <row r="23" spans="1:8" x14ac:dyDescent="0.25">
      <c r="A23" s="100" t="s">
        <v>29</v>
      </c>
      <c r="B23" s="88">
        <v>14</v>
      </c>
      <c r="C23" s="97">
        <v>834435</v>
      </c>
      <c r="D23" s="89">
        <v>4.2001114526595846E-3</v>
      </c>
      <c r="E23" s="97">
        <f t="shared" si="0"/>
        <v>1868194.4262237907</v>
      </c>
      <c r="F23" s="89">
        <v>3.4978398557107505E-3</v>
      </c>
      <c r="G23" s="97">
        <f t="shared" si="1"/>
        <v>1903608.6614682358</v>
      </c>
      <c r="H23" s="108">
        <f t="shared" si="2"/>
        <v>35414.235244445037</v>
      </c>
    </row>
    <row r="24" spans="1:8" x14ac:dyDescent="0.25">
      <c r="A24" s="100" t="s">
        <v>14</v>
      </c>
      <c r="B24" s="88">
        <v>20.666666666666668</v>
      </c>
      <c r="C24" s="97">
        <v>684922.76666666672</v>
      </c>
      <c r="D24" s="89">
        <v>1.8645063215886677E-2</v>
      </c>
      <c r="E24" s="97">
        <f t="shared" si="0"/>
        <v>1281768.8037392339</v>
      </c>
      <c r="F24" s="89">
        <v>4.355701577387675E-3</v>
      </c>
      <c r="G24" s="97">
        <f t="shared" si="1"/>
        <v>1860448.236684537</v>
      </c>
      <c r="H24" s="108">
        <f t="shared" si="2"/>
        <v>578679.43294530315</v>
      </c>
    </row>
    <row r="25" spans="1:8" x14ac:dyDescent="0.25">
      <c r="A25" s="100" t="s">
        <v>30</v>
      </c>
      <c r="B25" s="88">
        <v>14</v>
      </c>
      <c r="C25" s="97">
        <v>2668746.0699999998</v>
      </c>
      <c r="D25" s="89">
        <v>1.199011470919E-2</v>
      </c>
      <c r="E25" s="97">
        <f t="shared" si="0"/>
        <v>1521182.4142140471</v>
      </c>
      <c r="F25" s="89">
        <v>2.5525379080977551E-3</v>
      </c>
      <c r="G25" s="97">
        <f t="shared" si="1"/>
        <v>1952466.6645714627</v>
      </c>
      <c r="H25" s="108">
        <f t="shared" si="2"/>
        <v>431284.25035741553</v>
      </c>
    </row>
    <row r="26" spans="1:8" x14ac:dyDescent="0.25">
      <c r="A26" s="100" t="s">
        <v>31</v>
      </c>
      <c r="B26" s="88">
        <v>12.25</v>
      </c>
      <c r="C26" s="97">
        <v>564615.14500000002</v>
      </c>
      <c r="D26" s="89">
        <v>1.9714702104740744E-2</v>
      </c>
      <c r="E26" s="97">
        <f t="shared" si="0"/>
        <v>1247452.1750305335</v>
      </c>
      <c r="F26" s="89">
        <v>4.647155851071753E-3</v>
      </c>
      <c r="G26" s="97">
        <f t="shared" si="1"/>
        <v>1846034.314317151</v>
      </c>
      <c r="H26" s="108">
        <f t="shared" si="2"/>
        <v>598582.13928661752</v>
      </c>
    </row>
    <row r="27" spans="1:8" x14ac:dyDescent="0.25">
      <c r="A27" s="100" t="s">
        <v>32</v>
      </c>
      <c r="B27" s="88">
        <v>16</v>
      </c>
      <c r="C27" s="97">
        <v>2068203.82</v>
      </c>
      <c r="D27" s="89">
        <v>1.0557808562600954E-2</v>
      </c>
      <c r="E27" s="97">
        <f t="shared" si="0"/>
        <v>1579126.8790407036</v>
      </c>
      <c r="F27" s="89">
        <v>2.7157429774015214E-3</v>
      </c>
      <c r="G27" s="97">
        <f t="shared" si="1"/>
        <v>1943932.5007624971</v>
      </c>
      <c r="H27" s="108">
        <f t="shared" si="2"/>
        <v>364805.62172179343</v>
      </c>
    </row>
    <row r="28" spans="1:8" x14ac:dyDescent="0.25">
      <c r="A28" s="100" t="s">
        <v>33</v>
      </c>
      <c r="B28" s="88">
        <v>36.5</v>
      </c>
      <c r="C28" s="97">
        <v>1345444.3900000001</v>
      </c>
      <c r="D28" s="89">
        <v>3.665207801713752E-3</v>
      </c>
      <c r="E28" s="97">
        <f t="shared" si="0"/>
        <v>1895101.1020476366</v>
      </c>
      <c r="F28" s="89">
        <v>3.072313185682836E-3</v>
      </c>
      <c r="G28" s="97">
        <f t="shared" si="1"/>
        <v>1925431.3078168985</v>
      </c>
      <c r="H28" s="108">
        <f t="shared" si="2"/>
        <v>30330.205769261811</v>
      </c>
    </row>
    <row r="29" spans="1:8" x14ac:dyDescent="0.25">
      <c r="A29" s="100" t="s">
        <v>15</v>
      </c>
      <c r="B29" s="88">
        <v>28.25</v>
      </c>
      <c r="C29" s="97">
        <v>1077421.1258333332</v>
      </c>
      <c r="D29" s="89">
        <v>9.2961425821123378E-3</v>
      </c>
      <c r="E29" s="97">
        <f t="shared" si="0"/>
        <v>1632239.4863263967</v>
      </c>
      <c r="F29" s="89">
        <v>3.6402481509738172E-3</v>
      </c>
      <c r="G29" s="97">
        <f t="shared" si="1"/>
        <v>1896367.141891758</v>
      </c>
      <c r="H29" s="108">
        <f t="shared" si="2"/>
        <v>264127.65556536126</v>
      </c>
    </row>
    <row r="30" spans="1:8" x14ac:dyDescent="0.25">
      <c r="A30" s="100" t="s">
        <v>34</v>
      </c>
      <c r="B30" s="88">
        <v>8.5</v>
      </c>
      <c r="C30" s="97">
        <v>568276.245</v>
      </c>
      <c r="D30" s="89">
        <v>1.9025579716076289E-2</v>
      </c>
      <c r="E30" s="97">
        <f t="shared" si="0"/>
        <v>1269438.1689543123</v>
      </c>
      <c r="F30" s="89">
        <v>4.3334206031803296E-3</v>
      </c>
      <c r="G30" s="97">
        <f t="shared" si="1"/>
        <v>1861555.3099529909</v>
      </c>
      <c r="H30" s="108">
        <f t="shared" si="2"/>
        <v>592117.14099867851</v>
      </c>
    </row>
    <row r="31" spans="1:8" x14ac:dyDescent="0.25">
      <c r="A31" s="100" t="s">
        <v>16</v>
      </c>
      <c r="B31" s="88">
        <v>15</v>
      </c>
      <c r="C31" s="97">
        <v>822751.38749999995</v>
      </c>
      <c r="D31" s="89">
        <v>1.4883995227537675E-2</v>
      </c>
      <c r="E31" s="97">
        <f t="shared" si="0"/>
        <v>1411311.9496537386</v>
      </c>
      <c r="F31" s="89">
        <v>3.813626275438897E-3</v>
      </c>
      <c r="G31" s="97">
        <f t="shared" si="1"/>
        <v>1887592.256984073</v>
      </c>
      <c r="H31" s="108">
        <f t="shared" si="2"/>
        <v>476280.30733033433</v>
      </c>
    </row>
    <row r="32" spans="1:8" x14ac:dyDescent="0.25">
      <c r="A32" s="100" t="s">
        <v>35</v>
      </c>
      <c r="B32" s="88">
        <v>18</v>
      </c>
      <c r="C32" s="97">
        <v>758973.29</v>
      </c>
      <c r="D32" s="89">
        <v>1.0568435155339919E-2</v>
      </c>
      <c r="E32" s="97">
        <f t="shared" si="0"/>
        <v>1578687.8905918719</v>
      </c>
      <c r="F32" s="89">
        <v>3.9668326140963397E-3</v>
      </c>
      <c r="G32" s="97">
        <f t="shared" si="1"/>
        <v>1879875.9983660802</v>
      </c>
      <c r="H32" s="108">
        <f t="shared" si="2"/>
        <v>301188.1077742083</v>
      </c>
    </row>
    <row r="33" spans="1:8" x14ac:dyDescent="0.25">
      <c r="A33" s="100" t="s">
        <v>36</v>
      </c>
      <c r="B33" s="88">
        <v>20</v>
      </c>
      <c r="C33" s="97">
        <v>732388.39</v>
      </c>
      <c r="D33" s="89">
        <v>1.7075721257678592E-2</v>
      </c>
      <c r="E33" s="97">
        <f t="shared" si="0"/>
        <v>1334095.1062078807</v>
      </c>
      <c r="F33" s="89">
        <v>4.0385675693193328E-3</v>
      </c>
      <c r="G33" s="97">
        <f t="shared" si="1"/>
        <v>1876275.1672937442</v>
      </c>
      <c r="H33" s="108">
        <f t="shared" si="2"/>
        <v>542180.0610858635</v>
      </c>
    </row>
    <row r="34" spans="1:8" x14ac:dyDescent="0.25">
      <c r="A34" s="100" t="s">
        <v>37</v>
      </c>
      <c r="B34" s="88">
        <v>12</v>
      </c>
      <c r="C34" s="97">
        <v>506110.93499999994</v>
      </c>
      <c r="D34" s="89">
        <v>1.1495062256459644E-2</v>
      </c>
      <c r="E34" s="97">
        <f t="shared" si="0"/>
        <v>1540933.5661289638</v>
      </c>
      <c r="F34" s="89">
        <v>4.9542519594613608E-3</v>
      </c>
      <c r="G34" s="97">
        <f t="shared" si="1"/>
        <v>1830981.7295085804</v>
      </c>
      <c r="H34" s="108">
        <f t="shared" si="2"/>
        <v>290048.16337961657</v>
      </c>
    </row>
    <row r="35" spans="1:8" x14ac:dyDescent="0.25">
      <c r="A35" s="100" t="s">
        <v>17</v>
      </c>
      <c r="B35" s="88">
        <v>91</v>
      </c>
      <c r="C35" s="97">
        <v>4950881</v>
      </c>
      <c r="D35" s="89">
        <v>5.9708060040223141E-3</v>
      </c>
      <c r="E35" s="97">
        <f t="shared" si="0"/>
        <v>1782125.5470404872</v>
      </c>
      <c r="F35" s="89">
        <v>2.6630836006763243E-3</v>
      </c>
      <c r="G35" s="97">
        <f t="shared" si="1"/>
        <v>1946681.564935412</v>
      </c>
      <c r="H35" s="108">
        <f t="shared" si="2"/>
        <v>164556.01789492485</v>
      </c>
    </row>
    <row r="36" spans="1:8" x14ac:dyDescent="0.25">
      <c r="A36" s="100" t="s">
        <v>18</v>
      </c>
      <c r="B36" s="88">
        <v>52</v>
      </c>
      <c r="C36" s="97">
        <v>812310.95</v>
      </c>
      <c r="D36" s="89">
        <v>1.0321909362418421E-2</v>
      </c>
      <c r="E36" s="97">
        <f t="shared" si="0"/>
        <v>1588907.5448643169</v>
      </c>
      <c r="F36" s="89">
        <v>4.6495618457439237E-3</v>
      </c>
      <c r="G36" s="97">
        <f t="shared" si="1"/>
        <v>1845915.8459921838</v>
      </c>
      <c r="H36" s="108">
        <f t="shared" si="2"/>
        <v>257008.30112786684</v>
      </c>
    </row>
    <row r="37" spans="1:8" x14ac:dyDescent="0.25">
      <c r="A37" s="100" t="s">
        <v>38</v>
      </c>
      <c r="B37" s="88">
        <v>21</v>
      </c>
      <c r="C37" s="97">
        <v>684689.89</v>
      </c>
      <c r="D37" s="89">
        <v>4.4006345704914671E-3</v>
      </c>
      <c r="E37" s="97">
        <f t="shared" si="0"/>
        <v>1858217.890778956</v>
      </c>
      <c r="F37" s="89">
        <v>3.7743218320340612E-3</v>
      </c>
      <c r="G37" s="97">
        <f t="shared" si="1"/>
        <v>1889577.5250109246</v>
      </c>
      <c r="H37" s="108">
        <f t="shared" si="2"/>
        <v>31359.63423196855</v>
      </c>
    </row>
    <row r="38" spans="1:8" x14ac:dyDescent="0.25">
      <c r="A38" s="100" t="s">
        <v>39</v>
      </c>
      <c r="B38" s="88">
        <v>11.5</v>
      </c>
      <c r="C38" s="97">
        <v>146032.60999999999</v>
      </c>
      <c r="D38" s="89">
        <v>2.7091791347151846E-2</v>
      </c>
      <c r="E38" s="97">
        <f t="shared" si="0"/>
        <v>1037668.9008801973</v>
      </c>
      <c r="F38" s="89">
        <v>1.2088498589458888E-2</v>
      </c>
      <c r="G38" s="97">
        <f t="shared" si="1"/>
        <v>1517291.4119672538</v>
      </c>
      <c r="H38" s="108">
        <f t="shared" si="2"/>
        <v>479622.51108705648</v>
      </c>
    </row>
    <row r="39" spans="1:8" x14ac:dyDescent="0.25">
      <c r="A39" s="100" t="s">
        <v>51</v>
      </c>
      <c r="B39" s="88">
        <v>17</v>
      </c>
      <c r="C39" s="97">
        <v>2096928.75</v>
      </c>
      <c r="D39" s="89">
        <v>1.4180262443347205E-2</v>
      </c>
      <c r="E39" s="97">
        <f t="shared" si="0"/>
        <v>1437176.3046142943</v>
      </c>
      <c r="F39" s="89">
        <v>2.7058048586533997E-3</v>
      </c>
      <c r="G39" s="97">
        <f t="shared" si="1"/>
        <v>1944450.9854413939</v>
      </c>
      <c r="H39" s="108">
        <f t="shared" si="2"/>
        <v>507274.6808270996</v>
      </c>
    </row>
    <row r="40" spans="1:8" s="86" customFormat="1" ht="15.75" thickBot="1" x14ac:dyDescent="0.3">
      <c r="A40" s="101" t="s">
        <v>68</v>
      </c>
      <c r="B40" s="94">
        <v>21.528846153846153</v>
      </c>
      <c r="C40" s="98">
        <v>1207266.9568269232</v>
      </c>
      <c r="D40" s="95">
        <v>1.1770059492075959E-2</v>
      </c>
      <c r="E40" s="98">
        <f t="shared" si="0"/>
        <v>1529926.382811117</v>
      </c>
      <c r="F40" s="95">
        <v>3.3275867680234092E-3</v>
      </c>
      <c r="G40" s="98">
        <f t="shared" si="1"/>
        <v>1912306.6178072114</v>
      </c>
      <c r="H40" s="109">
        <f>G40-E40</f>
        <v>382380.23499609437</v>
      </c>
    </row>
    <row r="41" spans="1:8" ht="15.75" thickTop="1" x14ac:dyDescent="0.25"/>
  </sheetData>
  <mergeCells count="12">
    <mergeCell ref="A6:C6"/>
    <mergeCell ref="A5:C5"/>
    <mergeCell ref="A3:C3"/>
    <mergeCell ref="A2:C2"/>
    <mergeCell ref="A1:C1"/>
    <mergeCell ref="A4:C4"/>
    <mergeCell ref="D2:E2"/>
    <mergeCell ref="D1:E1"/>
    <mergeCell ref="D6:E6"/>
    <mergeCell ref="D5:E5"/>
    <mergeCell ref="D4:E4"/>
    <mergeCell ref="D3:E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EC7F5-6C97-4D41-9579-159DF193323B}">
  <dimension ref="A1:G34"/>
  <sheetViews>
    <sheetView workbookViewId="0">
      <pane ySplit="1" topLeftCell="A2" activePane="bottomLeft" state="frozen"/>
      <selection pane="bottomLeft" activeCell="F17" sqref="F17"/>
    </sheetView>
  </sheetViews>
  <sheetFormatPr defaultRowHeight="15" x14ac:dyDescent="0.25"/>
  <cols>
    <col min="1" max="1" width="17.7109375" style="51" bestFit="1" customWidth="1"/>
    <col min="2" max="2" width="6.28515625" style="52" bestFit="1" customWidth="1"/>
    <col min="3" max="3" width="10.7109375" style="53" bestFit="1" customWidth="1"/>
    <col min="4" max="4" width="12.7109375" style="48" bestFit="1" customWidth="1"/>
    <col min="5" max="5" width="10.5703125" style="49" customWidth="1"/>
    <col min="6" max="6" width="12.140625" style="48" bestFit="1" customWidth="1"/>
    <col min="7" max="7" width="8.140625" style="49" bestFit="1" customWidth="1"/>
    <col min="8" max="16384" width="9.140625" style="51"/>
  </cols>
  <sheetData>
    <row r="1" spans="1:7" s="74" customFormat="1" ht="47.25" x14ac:dyDescent="0.25">
      <c r="A1" s="68" t="s">
        <v>0</v>
      </c>
      <c r="B1" s="69" t="s">
        <v>40</v>
      </c>
      <c r="C1" s="70" t="s">
        <v>1</v>
      </c>
      <c r="D1" s="71" t="s">
        <v>2</v>
      </c>
      <c r="E1" s="72" t="s">
        <v>54</v>
      </c>
      <c r="F1" s="71" t="s">
        <v>55</v>
      </c>
      <c r="G1" s="73" t="s">
        <v>56</v>
      </c>
    </row>
    <row r="2" spans="1:7" s="31" customFormat="1" x14ac:dyDescent="0.25">
      <c r="A2" s="75" t="s">
        <v>10</v>
      </c>
      <c r="B2" s="58">
        <v>13</v>
      </c>
      <c r="C2" s="59">
        <v>23.076923076923077</v>
      </c>
      <c r="D2" s="60">
        <v>583214.93461538467</v>
      </c>
      <c r="E2" s="61">
        <v>1.5560284142243558E-2</v>
      </c>
      <c r="F2" s="60">
        <v>292.60019999999997</v>
      </c>
      <c r="G2" s="62">
        <v>0.27453031045864107</v>
      </c>
    </row>
    <row r="3" spans="1:7" s="31" customFormat="1" x14ac:dyDescent="0.25">
      <c r="A3" s="75" t="s">
        <v>19</v>
      </c>
      <c r="B3" s="58">
        <v>1</v>
      </c>
      <c r="C3" s="59">
        <v>24</v>
      </c>
      <c r="D3" s="60">
        <v>2098715.87</v>
      </c>
      <c r="E3" s="61">
        <v>8.982735714482399E-3</v>
      </c>
      <c r="F3" s="60">
        <v>304.05958333333336</v>
      </c>
      <c r="G3" s="62">
        <v>0</v>
      </c>
    </row>
    <row r="4" spans="1:7" s="31" customFormat="1" x14ac:dyDescent="0.25">
      <c r="A4" s="75" t="s">
        <v>20</v>
      </c>
      <c r="B4" s="58">
        <v>6</v>
      </c>
      <c r="C4" s="59">
        <v>13.666666666666666</v>
      </c>
      <c r="D4" s="60">
        <v>444086.96666666662</v>
      </c>
      <c r="E4" s="61">
        <v>1.7403362167275192E-2</v>
      </c>
      <c r="F4" s="60">
        <v>447.2270477439024</v>
      </c>
      <c r="G4" s="62">
        <v>0.63143106061766596</v>
      </c>
    </row>
    <row r="5" spans="1:7" s="31" customFormat="1" x14ac:dyDescent="0.25">
      <c r="A5" s="75" t="s">
        <v>21</v>
      </c>
      <c r="B5" s="58">
        <v>1</v>
      </c>
      <c r="C5" s="59">
        <v>11</v>
      </c>
      <c r="D5" s="60">
        <v>1542541.7</v>
      </c>
      <c r="E5" s="61">
        <v>1.9191046828750238E-2</v>
      </c>
      <c r="F5" s="60">
        <v>2181.338181818182</v>
      </c>
      <c r="G5" s="62">
        <v>0.92831756319723668</v>
      </c>
    </row>
    <row r="6" spans="1:7" s="31" customFormat="1" x14ac:dyDescent="0.25">
      <c r="A6" s="75" t="s">
        <v>22</v>
      </c>
      <c r="B6" s="58">
        <v>5</v>
      </c>
      <c r="C6" s="59">
        <v>10.199999999999999</v>
      </c>
      <c r="D6" s="60">
        <v>713342.43599999999</v>
      </c>
      <c r="E6" s="61">
        <v>1.804639422348904E-2</v>
      </c>
      <c r="F6" s="60">
        <v>1094.4903842156862</v>
      </c>
      <c r="G6" s="62">
        <v>0.88998533377395428</v>
      </c>
    </row>
    <row r="7" spans="1:7" s="31" customFormat="1" x14ac:dyDescent="0.25">
      <c r="A7" s="75" t="s">
        <v>23</v>
      </c>
      <c r="B7" s="58">
        <v>5</v>
      </c>
      <c r="C7" s="59">
        <v>16.399999999999999</v>
      </c>
      <c r="D7" s="60">
        <v>1293502.6639999999</v>
      </c>
      <c r="E7" s="61">
        <v>9.4475491547963315E-3</v>
      </c>
      <c r="F7" s="60">
        <v>426.54914634146343</v>
      </c>
      <c r="G7" s="62">
        <v>0.29476378453327678</v>
      </c>
    </row>
    <row r="8" spans="1:7" s="31" customFormat="1" x14ac:dyDescent="0.25">
      <c r="A8" s="75" t="s">
        <v>24</v>
      </c>
      <c r="B8" s="58">
        <v>3</v>
      </c>
      <c r="C8" s="59">
        <v>16.666666666666668</v>
      </c>
      <c r="D8" s="60">
        <v>869875.89333333343</v>
      </c>
      <c r="E8" s="61">
        <v>1.309656556064733E-2</v>
      </c>
      <c r="F8" s="60">
        <v>512.67079999999999</v>
      </c>
      <c r="G8" s="62">
        <v>0.33333333333333331</v>
      </c>
    </row>
    <row r="9" spans="1:7" s="31" customFormat="1" x14ac:dyDescent="0.25">
      <c r="A9" s="75" t="s">
        <v>25</v>
      </c>
      <c r="B9" s="58">
        <v>2</v>
      </c>
      <c r="C9" s="59">
        <v>43</v>
      </c>
      <c r="D9" s="60">
        <v>2508235.0149999997</v>
      </c>
      <c r="E9" s="61">
        <v>9.6854739905622468E-3</v>
      </c>
      <c r="F9" s="60">
        <v>296.77558139534881</v>
      </c>
      <c r="G9" s="62">
        <v>1</v>
      </c>
    </row>
    <row r="10" spans="1:7" s="31" customFormat="1" x14ac:dyDescent="0.25">
      <c r="A10" s="75" t="s">
        <v>26</v>
      </c>
      <c r="B10" s="58">
        <v>1</v>
      </c>
      <c r="C10" s="59">
        <v>30</v>
      </c>
      <c r="D10" s="60">
        <v>1420521.36</v>
      </c>
      <c r="E10" s="61">
        <v>7.9730585677360039E-3</v>
      </c>
      <c r="F10" s="60">
        <v>345.09800000000001</v>
      </c>
      <c r="G10" s="62">
        <v>0.87926134991606253</v>
      </c>
    </row>
    <row r="11" spans="1:7" s="31" customFormat="1" x14ac:dyDescent="0.25">
      <c r="A11" s="75" t="s">
        <v>11</v>
      </c>
      <c r="B11" s="58">
        <v>6</v>
      </c>
      <c r="C11" s="59">
        <v>14.833333333333334</v>
      </c>
      <c r="D11" s="60">
        <v>2238642.6666666665</v>
      </c>
      <c r="E11" s="61">
        <v>1.0596341488473373E-2</v>
      </c>
      <c r="F11" s="60">
        <v>1045.644584269663</v>
      </c>
      <c r="G11" s="62">
        <v>0.66941139141589634</v>
      </c>
    </row>
    <row r="12" spans="1:7" s="31" customFormat="1" x14ac:dyDescent="0.25">
      <c r="A12" s="75" t="s">
        <v>12</v>
      </c>
      <c r="B12" s="58">
        <v>3</v>
      </c>
      <c r="C12" s="59">
        <v>28.666666666666668</v>
      </c>
      <c r="D12" s="60">
        <v>2741477.2466666666</v>
      </c>
      <c r="E12" s="61">
        <v>9.2595775984882812E-3</v>
      </c>
      <c r="F12" s="60">
        <v>419.43271279069768</v>
      </c>
      <c r="G12" s="62">
        <v>0.60870101002179589</v>
      </c>
    </row>
    <row r="13" spans="1:7" s="31" customFormat="1" x14ac:dyDescent="0.25">
      <c r="A13" s="75" t="s">
        <v>27</v>
      </c>
      <c r="B13" s="58">
        <v>1</v>
      </c>
      <c r="C13" s="59">
        <v>34</v>
      </c>
      <c r="D13" s="60">
        <v>196057.34000000003</v>
      </c>
      <c r="E13" s="61">
        <v>1.9713457573177315E-2</v>
      </c>
      <c r="F13" s="60">
        <v>109.76470588235294</v>
      </c>
      <c r="G13" s="62">
        <v>0</v>
      </c>
    </row>
    <row r="14" spans="1:7" s="31" customFormat="1" x14ac:dyDescent="0.25">
      <c r="A14" s="75" t="s">
        <v>13</v>
      </c>
      <c r="B14" s="58">
        <v>13</v>
      </c>
      <c r="C14" s="59">
        <v>24.692307692307693</v>
      </c>
      <c r="D14" s="60">
        <v>1889737.9315384615</v>
      </c>
      <c r="E14" s="61">
        <v>1.2307332434953168E-2</v>
      </c>
      <c r="F14" s="60">
        <v>646.46488741744542</v>
      </c>
      <c r="G14" s="62">
        <v>0.58800208917264452</v>
      </c>
    </row>
    <row r="15" spans="1:7" s="31" customFormat="1" x14ac:dyDescent="0.25">
      <c r="A15" s="75" t="s">
        <v>28</v>
      </c>
      <c r="B15" s="58">
        <v>1</v>
      </c>
      <c r="C15" s="59">
        <v>21</v>
      </c>
      <c r="D15" s="60">
        <v>2841065.47</v>
      </c>
      <c r="E15" s="61">
        <v>1.0850202330254643E-2</v>
      </c>
      <c r="F15" s="60">
        <v>1272.3106552380953</v>
      </c>
      <c r="G15" s="62">
        <v>0.85066540218163611</v>
      </c>
    </row>
    <row r="16" spans="1:7" s="31" customFormat="1" x14ac:dyDescent="0.25">
      <c r="A16" s="75" t="s">
        <v>29</v>
      </c>
      <c r="B16" s="58">
        <v>1</v>
      </c>
      <c r="C16" s="59">
        <v>14</v>
      </c>
      <c r="D16" s="60">
        <v>834435</v>
      </c>
      <c r="E16" s="61">
        <v>4.2001114526595846E-3</v>
      </c>
      <c r="F16" s="60">
        <v>196.68214285714288</v>
      </c>
      <c r="G16" s="62">
        <v>0</v>
      </c>
    </row>
    <row r="17" spans="1:7" s="31" customFormat="1" x14ac:dyDescent="0.25">
      <c r="A17" s="75" t="s">
        <v>14</v>
      </c>
      <c r="B17" s="58">
        <v>6</v>
      </c>
      <c r="C17" s="59">
        <v>20.666666666666668</v>
      </c>
      <c r="D17" s="60">
        <v>684922.76666666672</v>
      </c>
      <c r="E17" s="61">
        <v>1.8645063215886677E-2</v>
      </c>
      <c r="F17" s="60">
        <v>426.59577983870963</v>
      </c>
      <c r="G17" s="62">
        <v>0.9125528061242939</v>
      </c>
    </row>
    <row r="18" spans="1:7" s="31" customFormat="1" x14ac:dyDescent="0.25">
      <c r="A18" s="75" t="s">
        <v>30</v>
      </c>
      <c r="B18" s="58">
        <v>1</v>
      </c>
      <c r="C18" s="59">
        <v>14</v>
      </c>
      <c r="D18" s="60">
        <v>2668746.0699999998</v>
      </c>
      <c r="E18" s="61">
        <v>1.199011470919E-2</v>
      </c>
      <c r="F18" s="60">
        <v>1540.1268210714284</v>
      </c>
      <c r="G18" s="62">
        <v>0.85970543099748564</v>
      </c>
    </row>
    <row r="19" spans="1:7" s="31" customFormat="1" x14ac:dyDescent="0.25">
      <c r="A19" s="75" t="s">
        <v>31</v>
      </c>
      <c r="B19" s="58">
        <v>4</v>
      </c>
      <c r="C19" s="59">
        <v>12.25</v>
      </c>
      <c r="D19" s="60">
        <v>564615.14500000002</v>
      </c>
      <c r="E19" s="61">
        <v>1.9714702104740744E-2</v>
      </c>
      <c r="F19" s="60">
        <v>685.98219789795917</v>
      </c>
      <c r="G19" s="62">
        <v>0.93963288440694637</v>
      </c>
    </row>
    <row r="20" spans="1:7" s="31" customFormat="1" x14ac:dyDescent="0.25">
      <c r="A20" s="75" t="s">
        <v>32</v>
      </c>
      <c r="B20" s="58">
        <v>1</v>
      </c>
      <c r="C20" s="59">
        <v>16</v>
      </c>
      <c r="D20" s="60">
        <v>2068203.82</v>
      </c>
      <c r="E20" s="61">
        <v>1.0557808562600954E-2</v>
      </c>
      <c r="F20" s="60">
        <v>897.08625000000006</v>
      </c>
      <c r="G20" s="62">
        <v>0.27954112550493332</v>
      </c>
    </row>
    <row r="21" spans="1:7" s="31" customFormat="1" x14ac:dyDescent="0.25">
      <c r="A21" s="75" t="s">
        <v>33</v>
      </c>
      <c r="B21" s="58">
        <v>2</v>
      </c>
      <c r="C21" s="59">
        <v>36.5</v>
      </c>
      <c r="D21" s="60">
        <v>1345444.3900000001</v>
      </c>
      <c r="E21" s="61">
        <v>3.665207801713752E-3</v>
      </c>
      <c r="F21" s="60">
        <v>113.0251054109589</v>
      </c>
      <c r="G21" s="62">
        <v>0</v>
      </c>
    </row>
    <row r="22" spans="1:7" s="31" customFormat="1" x14ac:dyDescent="0.25">
      <c r="A22" s="75" t="s">
        <v>15</v>
      </c>
      <c r="B22" s="58">
        <v>12</v>
      </c>
      <c r="C22" s="59">
        <v>28.25</v>
      </c>
      <c r="D22" s="60">
        <v>1077421.1258333332</v>
      </c>
      <c r="E22" s="61">
        <v>9.2961425821123378E-3</v>
      </c>
      <c r="F22" s="60">
        <v>187.9059365537463</v>
      </c>
      <c r="G22" s="62">
        <v>0.41936944131521003</v>
      </c>
    </row>
    <row r="23" spans="1:7" s="31" customFormat="1" x14ac:dyDescent="0.25">
      <c r="A23" s="75" t="s">
        <v>34</v>
      </c>
      <c r="B23" s="58">
        <v>2</v>
      </c>
      <c r="C23" s="59">
        <v>8.5</v>
      </c>
      <c r="D23" s="60">
        <v>568276.245</v>
      </c>
      <c r="E23" s="61">
        <v>1.9025579716076289E-2</v>
      </c>
      <c r="F23" s="60">
        <v>1143.8788235294119</v>
      </c>
      <c r="G23" s="62">
        <v>2.7117786657093169E-3</v>
      </c>
    </row>
    <row r="24" spans="1:7" s="31" customFormat="1" x14ac:dyDescent="0.25">
      <c r="A24" s="75" t="s">
        <v>16</v>
      </c>
      <c r="B24" s="58">
        <v>4</v>
      </c>
      <c r="C24" s="59">
        <v>15</v>
      </c>
      <c r="D24" s="60">
        <v>822751.38749999995</v>
      </c>
      <c r="E24" s="61">
        <v>1.4883995227537675E-2</v>
      </c>
      <c r="F24" s="60">
        <v>630.56391666666661</v>
      </c>
      <c r="G24" s="62">
        <v>0.7582736792618967</v>
      </c>
    </row>
    <row r="25" spans="1:7" s="31" customFormat="1" x14ac:dyDescent="0.25">
      <c r="A25" s="75" t="s">
        <v>35</v>
      </c>
      <c r="B25" s="58">
        <v>1</v>
      </c>
      <c r="C25" s="59">
        <v>18</v>
      </c>
      <c r="D25" s="60">
        <v>758973.29</v>
      </c>
      <c r="E25" s="61">
        <v>1.0568435155339919E-2</v>
      </c>
      <c r="F25" s="60">
        <v>207.84888888888889</v>
      </c>
      <c r="G25" s="62">
        <v>0</v>
      </c>
    </row>
    <row r="26" spans="1:7" s="31" customFormat="1" ht="15" customHeight="1" x14ac:dyDescent="0.25">
      <c r="A26" s="75" t="s">
        <v>36</v>
      </c>
      <c r="B26" s="58">
        <v>1</v>
      </c>
      <c r="C26" s="59">
        <v>20</v>
      </c>
      <c r="D26" s="60">
        <v>732388.39</v>
      </c>
      <c r="E26" s="61">
        <v>1.7075721257678592E-2</v>
      </c>
      <c r="F26" s="60">
        <v>526.04</v>
      </c>
      <c r="G26" s="62">
        <v>0.83366283932780771</v>
      </c>
    </row>
    <row r="27" spans="1:7" s="31" customFormat="1" x14ac:dyDescent="0.25">
      <c r="A27" s="75" t="s">
        <v>37</v>
      </c>
      <c r="B27" s="58">
        <v>2</v>
      </c>
      <c r="C27" s="59">
        <v>12</v>
      </c>
      <c r="D27" s="60">
        <v>506110.93499999994</v>
      </c>
      <c r="E27" s="61">
        <v>1.1495062256459644E-2</v>
      </c>
      <c r="F27" s="60">
        <v>452.57350666666662</v>
      </c>
      <c r="G27" s="62">
        <v>0</v>
      </c>
    </row>
    <row r="28" spans="1:7" s="31" customFormat="1" x14ac:dyDescent="0.25">
      <c r="A28" s="75" t="s">
        <v>17</v>
      </c>
      <c r="B28" s="58">
        <v>1</v>
      </c>
      <c r="C28" s="59">
        <v>91</v>
      </c>
      <c r="D28" s="60">
        <v>4950881</v>
      </c>
      <c r="E28" s="61">
        <v>5.9708060040223141E-3</v>
      </c>
      <c r="F28" s="60">
        <v>56.05153846153847</v>
      </c>
      <c r="G28" s="62">
        <v>0.49712685930727013</v>
      </c>
    </row>
    <row r="29" spans="1:7" s="31" customFormat="1" x14ac:dyDescent="0.25">
      <c r="A29" s="75" t="s">
        <v>18</v>
      </c>
      <c r="B29" s="58">
        <v>1</v>
      </c>
      <c r="C29" s="59">
        <v>52</v>
      </c>
      <c r="D29" s="60">
        <v>812310.95</v>
      </c>
      <c r="E29" s="61">
        <v>1.0321909362418421E-2</v>
      </c>
      <c r="F29" s="60">
        <v>96.303269230769246</v>
      </c>
      <c r="G29" s="62">
        <v>1</v>
      </c>
    </row>
    <row r="30" spans="1:7" s="31" customFormat="1" x14ac:dyDescent="0.25">
      <c r="A30" s="75" t="s">
        <v>38</v>
      </c>
      <c r="B30" s="58">
        <v>1</v>
      </c>
      <c r="C30" s="59">
        <v>21</v>
      </c>
      <c r="D30" s="60">
        <v>684689.89</v>
      </c>
      <c r="E30" s="61">
        <v>4.4006345704914671E-3</v>
      </c>
      <c r="F30" s="60">
        <v>117.93238095238095</v>
      </c>
      <c r="G30" s="62">
        <v>0</v>
      </c>
    </row>
    <row r="31" spans="1:7" s="31" customFormat="1" x14ac:dyDescent="0.25">
      <c r="A31" s="75" t="s">
        <v>39</v>
      </c>
      <c r="B31" s="58">
        <v>2</v>
      </c>
      <c r="C31" s="59">
        <v>11.5</v>
      </c>
      <c r="D31" s="60">
        <v>146032.60999999999</v>
      </c>
      <c r="E31" s="61">
        <v>2.7091791347151846E-2</v>
      </c>
      <c r="F31" s="60">
        <v>333.695652173913</v>
      </c>
      <c r="G31" s="62">
        <v>0</v>
      </c>
    </row>
    <row r="32" spans="1:7" s="50" customFormat="1" x14ac:dyDescent="0.25">
      <c r="A32" s="75" t="s">
        <v>51</v>
      </c>
      <c r="B32" s="58">
        <v>1</v>
      </c>
      <c r="C32" s="59">
        <v>17</v>
      </c>
      <c r="D32" s="60">
        <v>2096928.75</v>
      </c>
      <c r="E32" s="61">
        <v>1.4180262443347205E-2</v>
      </c>
      <c r="F32" s="60">
        <v>1316.3411764705882</v>
      </c>
      <c r="G32" s="62">
        <v>0.96425028376337263</v>
      </c>
    </row>
    <row r="33" spans="1:7" s="31" customFormat="1" x14ac:dyDescent="0.25">
      <c r="A33" s="76"/>
      <c r="B33" s="63">
        <f>SUM(B1:B17)</f>
        <v>68</v>
      </c>
      <c r="C33" s="64">
        <v>21.528846153846153</v>
      </c>
      <c r="D33" s="65">
        <v>1207266.9568269232</v>
      </c>
      <c r="E33" s="66">
        <v>1.1770059492075959E-2</v>
      </c>
      <c r="F33" s="65">
        <v>445.43166398826259</v>
      </c>
      <c r="G33" s="67">
        <v>0.52081880122827429</v>
      </c>
    </row>
    <row r="34" spans="1:7" x14ac:dyDescent="0.25">
      <c r="B34" s="54"/>
      <c r="C34" s="55"/>
      <c r="D34" s="56"/>
      <c r="E34" s="57"/>
      <c r="F34" s="56"/>
      <c r="G34" s="57"/>
    </row>
  </sheetData>
  <sortState xmlns:xlrd2="http://schemas.microsoft.com/office/spreadsheetml/2017/richdata2" ref="A2:G34">
    <sortCondition ref="A2:A34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26B76A9687F5488F84FB3C506B0597" ma:contentTypeVersion="8" ma:contentTypeDescription="Create a new document." ma:contentTypeScope="" ma:versionID="6ad92d9327b2adc1b37f8326b456cf7c">
  <xsd:schema xmlns:xsd="http://www.w3.org/2001/XMLSchema" xmlns:xs="http://www.w3.org/2001/XMLSchema" xmlns:p="http://schemas.microsoft.com/office/2006/metadata/properties" xmlns:ns3="594040da-99c9-4681-bbd4-e14532b42ed2" xmlns:ns4="9c71e627-a75f-4aa4-b14e-be8d6cfef078" targetNamespace="http://schemas.microsoft.com/office/2006/metadata/properties" ma:root="true" ma:fieldsID="fee98348f48df1ec0f9a17332d0a58b8" ns3:_="" ns4:_="">
    <xsd:import namespace="594040da-99c9-4681-bbd4-e14532b42ed2"/>
    <xsd:import namespace="9c71e627-a75f-4aa4-b14e-be8d6cfef07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40da-99c9-4681-bbd4-e14532b42e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71e627-a75f-4aa4-b14e-be8d6cfef0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2A7B608-39C9-4051-86B7-2F94A6C8F1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40da-99c9-4681-bbd4-e14532b42ed2"/>
    <ds:schemaRef ds:uri="9c71e627-a75f-4aa4-b14e-be8d6cfef0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1A73FA-1E53-4AF3-8070-E6861A013D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AAC92C-3C66-46C8-814F-B4F7C9632720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594040da-99c9-4681-bbd4-e14532b42ed2"/>
    <ds:schemaRef ds:uri="http://schemas.microsoft.com/office/infopath/2007/PartnerControls"/>
    <ds:schemaRef ds:uri="9c71e627-a75f-4aa4-b14e-be8d6cfef078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</vt:lpstr>
      <vt:lpstr>Weighted Averages</vt:lpstr>
      <vt:lpstr>Comparison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Droblyen</dc:creator>
  <cp:lastModifiedBy>Eric Droblyen</cp:lastModifiedBy>
  <dcterms:created xsi:type="dcterms:W3CDTF">2021-04-21T13:56:22Z</dcterms:created>
  <dcterms:modified xsi:type="dcterms:W3CDTF">2021-05-08T13:29:47Z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0x0101007F26B76A9687F5488F84FB3C506B0597</vt:lpwstr>
  </property>
</Properties>
</file>