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pfid-my.sharepoint.com/personal/eric_employeefiduciary_com/Documents/"/>
    </mc:Choice>
  </mc:AlternateContent>
  <xr:revisionPtr revIDLastSave="221" documentId="8_{D3C052F3-12F6-41D4-81FE-23AC83BB86D8}" xr6:coauthVersionLast="46" xr6:coauthVersionMax="46" xr10:uidLastSave="{F810BAA8-9F35-4E32-9672-1BDEDEBE4AF9}"/>
  <bookViews>
    <workbookView xWindow="1500" yWindow="1485" windowWidth="21600" windowHeight="11325" activeTab="2" xr2:uid="{CE46BDAC-406C-465D-B22C-BC1431EA8AF1}"/>
  </bookViews>
  <sheets>
    <sheet name="Data" sheetId="2" r:id="rId1"/>
    <sheet name="Weighted Averages" sheetId="1" r:id="rId2"/>
    <sheet name="Summary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3" i="3" l="1"/>
  <c r="L106" i="2" l="1"/>
  <c r="K106" i="2"/>
  <c r="J106" i="2"/>
  <c r="G106" i="2"/>
  <c r="F106" i="2"/>
  <c r="E106" i="2"/>
  <c r="D106" i="2"/>
  <c r="N48" i="1" l="1"/>
  <c r="D136" i="1" l="1"/>
  <c r="D134" i="1"/>
  <c r="D131" i="1"/>
  <c r="D129" i="1"/>
  <c r="D127" i="1"/>
  <c r="D125" i="1"/>
  <c r="D122" i="1"/>
  <c r="D120" i="1"/>
  <c r="D118" i="1"/>
  <c r="D113" i="1"/>
  <c r="D110" i="1"/>
  <c r="D97" i="1"/>
  <c r="D94" i="1"/>
  <c r="D92" i="1"/>
  <c r="D87" i="1"/>
  <c r="D85" i="1"/>
  <c r="D78" i="1"/>
  <c r="D76" i="1"/>
  <c r="D74" i="1"/>
  <c r="D60" i="1"/>
  <c r="D58" i="1"/>
  <c r="D54" i="1"/>
  <c r="D47" i="1"/>
  <c r="D45" i="1"/>
  <c r="D42" i="1"/>
  <c r="D38" i="1"/>
  <c r="D32" i="1"/>
  <c r="D26" i="1"/>
  <c r="D24" i="1"/>
  <c r="D17" i="1"/>
  <c r="D15" i="1"/>
  <c r="F136" i="1"/>
  <c r="F134" i="1"/>
  <c r="F131" i="1"/>
  <c r="F129" i="1"/>
  <c r="F127" i="1"/>
  <c r="F125" i="1"/>
  <c r="F122" i="1"/>
  <c r="F120" i="1"/>
  <c r="F118" i="1"/>
  <c r="F113" i="1"/>
  <c r="F110" i="1"/>
  <c r="F97" i="1"/>
  <c r="F94" i="1"/>
  <c r="F92" i="1"/>
  <c r="F87" i="1"/>
  <c r="F85" i="1"/>
  <c r="F78" i="1"/>
  <c r="F76" i="1"/>
  <c r="F74" i="1"/>
  <c r="F60" i="1"/>
  <c r="F58" i="1"/>
  <c r="F54" i="1"/>
  <c r="F47" i="1"/>
  <c r="F45" i="1"/>
  <c r="F42" i="1"/>
  <c r="F38" i="1"/>
  <c r="F32" i="1"/>
  <c r="F26" i="1"/>
  <c r="F24" i="1"/>
  <c r="F17" i="1"/>
  <c r="F15" i="1"/>
  <c r="A136" i="1"/>
  <c r="A134" i="1"/>
  <c r="A131" i="1"/>
  <c r="A129" i="1"/>
  <c r="A127" i="1"/>
  <c r="A125" i="1"/>
  <c r="A122" i="1"/>
  <c r="A120" i="1"/>
  <c r="A118" i="1"/>
  <c r="A113" i="1"/>
  <c r="A110" i="1"/>
  <c r="A97" i="1"/>
  <c r="A94" i="1"/>
  <c r="A92" i="1"/>
  <c r="A87" i="1"/>
  <c r="A85" i="1"/>
  <c r="A78" i="1"/>
  <c r="A76" i="1"/>
  <c r="A74" i="1"/>
  <c r="A60" i="1"/>
  <c r="A58" i="1"/>
  <c r="A54" i="1"/>
  <c r="A47" i="1"/>
  <c r="A45" i="1"/>
  <c r="A42" i="1"/>
  <c r="A38" i="1"/>
  <c r="A32" i="1"/>
  <c r="A26" i="1"/>
  <c r="A24" i="1"/>
  <c r="A17" i="1"/>
  <c r="A15" i="1"/>
  <c r="M5" i="2"/>
  <c r="M16" i="2"/>
  <c r="M52" i="2"/>
  <c r="M54" i="2"/>
  <c r="M65" i="2"/>
  <c r="M67" i="2"/>
  <c r="M92" i="2"/>
  <c r="M13" i="2"/>
  <c r="M35" i="2"/>
  <c r="M44" i="2"/>
  <c r="M68" i="2"/>
  <c r="M83" i="2"/>
  <c r="M85" i="2"/>
  <c r="M87" i="2"/>
  <c r="M91" i="2"/>
  <c r="M101" i="2"/>
  <c r="M104" i="2"/>
  <c r="M14" i="2"/>
  <c r="M60" i="2"/>
  <c r="M62" i="2"/>
  <c r="M89" i="2"/>
  <c r="M98" i="2"/>
  <c r="I28" i="2"/>
  <c r="I38" i="2"/>
  <c r="I52" i="2"/>
  <c r="I65" i="2"/>
  <c r="I72" i="2"/>
  <c r="I78" i="2"/>
  <c r="I80" i="2"/>
  <c r="I92" i="2"/>
  <c r="I94" i="2"/>
  <c r="I97" i="2"/>
  <c r="I103" i="2"/>
  <c r="I13" i="2"/>
  <c r="I42" i="2"/>
  <c r="I73" i="2"/>
  <c r="I76" i="2"/>
  <c r="I85" i="2"/>
  <c r="I104" i="2"/>
  <c r="I48" i="2"/>
  <c r="I89" i="2"/>
  <c r="I49" i="2"/>
  <c r="L98" i="2"/>
  <c r="H98" i="2"/>
  <c r="I98" i="2" s="1"/>
  <c r="L95" i="2"/>
  <c r="M95" i="2" s="1"/>
  <c r="H95" i="2"/>
  <c r="I95" i="2" s="1"/>
  <c r="L89" i="2"/>
  <c r="H89" i="2"/>
  <c r="N89" i="2" s="1"/>
  <c r="L70" i="2"/>
  <c r="M70" i="2" s="1"/>
  <c r="H70" i="2"/>
  <c r="I70" i="2" s="1"/>
  <c r="L62" i="2"/>
  <c r="H62" i="2"/>
  <c r="N62" i="2" s="1"/>
  <c r="L61" i="2"/>
  <c r="M61" i="2" s="1"/>
  <c r="H61" i="2"/>
  <c r="I61" i="2" s="1"/>
  <c r="L60" i="2"/>
  <c r="H60" i="2"/>
  <c r="N60" i="2" s="1"/>
  <c r="L48" i="2"/>
  <c r="M48" i="2" s="1"/>
  <c r="H48" i="2"/>
  <c r="L14" i="2"/>
  <c r="H14" i="2"/>
  <c r="I14" i="2" s="1"/>
  <c r="L105" i="2"/>
  <c r="M105" i="2" s="1"/>
  <c r="H105" i="2"/>
  <c r="N105" i="2" s="1"/>
  <c r="L104" i="2"/>
  <c r="H104" i="2"/>
  <c r="N104" i="2" s="1"/>
  <c r="L102" i="2"/>
  <c r="M102" i="2" s="1"/>
  <c r="H102" i="2"/>
  <c r="L101" i="2"/>
  <c r="H101" i="2"/>
  <c r="N101" i="2" s="1"/>
  <c r="L100" i="2"/>
  <c r="M100" i="2" s="1"/>
  <c r="H100" i="2"/>
  <c r="I100" i="2" s="1"/>
  <c r="L91" i="2"/>
  <c r="H91" i="2"/>
  <c r="N91" i="2" s="1"/>
  <c r="L88" i="2"/>
  <c r="M88" i="2" s="1"/>
  <c r="H88" i="2"/>
  <c r="I88" i="2" s="1"/>
  <c r="L87" i="2"/>
  <c r="H87" i="2"/>
  <c r="N87" i="2" s="1"/>
  <c r="L86" i="2"/>
  <c r="M86" i="2" s="1"/>
  <c r="H86" i="2"/>
  <c r="N86" i="2" s="1"/>
  <c r="L85" i="2"/>
  <c r="H85" i="2"/>
  <c r="L84" i="2"/>
  <c r="M84" i="2" s="1"/>
  <c r="H84" i="2"/>
  <c r="L83" i="2"/>
  <c r="H83" i="2"/>
  <c r="I83" i="2" s="1"/>
  <c r="L82" i="2"/>
  <c r="M82" i="2" s="1"/>
  <c r="H82" i="2"/>
  <c r="I82" i="2" s="1"/>
  <c r="L81" i="2"/>
  <c r="M81" i="2" s="1"/>
  <c r="H81" i="2"/>
  <c r="N81" i="2" s="1"/>
  <c r="L77" i="2"/>
  <c r="M77" i="2" s="1"/>
  <c r="H77" i="2"/>
  <c r="L76" i="2"/>
  <c r="M76" i="2" s="1"/>
  <c r="H76" i="2"/>
  <c r="N74" i="2"/>
  <c r="L74" i="2"/>
  <c r="M74" i="2" s="1"/>
  <c r="H74" i="2"/>
  <c r="I74" i="2" s="1"/>
  <c r="L73" i="2"/>
  <c r="M73" i="2" s="1"/>
  <c r="H73" i="2"/>
  <c r="L69" i="2"/>
  <c r="M69" i="2" s="1"/>
  <c r="H69" i="2"/>
  <c r="N69" i="2" s="1"/>
  <c r="L68" i="2"/>
  <c r="H68" i="2"/>
  <c r="N68" i="2" s="1"/>
  <c r="L59" i="2"/>
  <c r="M59" i="2" s="1"/>
  <c r="H59" i="2"/>
  <c r="I59" i="2" s="1"/>
  <c r="L58" i="2"/>
  <c r="N58" i="2" s="1"/>
  <c r="H58" i="2"/>
  <c r="I58" i="2" s="1"/>
  <c r="L47" i="2"/>
  <c r="M47" i="2" s="1"/>
  <c r="H47" i="2"/>
  <c r="N47" i="2" s="1"/>
  <c r="L44" i="2"/>
  <c r="H44" i="2"/>
  <c r="I44" i="2" s="1"/>
  <c r="L43" i="2"/>
  <c r="M43" i="2" s="1"/>
  <c r="H43" i="2"/>
  <c r="N43" i="2" s="1"/>
  <c r="L42" i="2"/>
  <c r="M42" i="2" s="1"/>
  <c r="H42" i="2"/>
  <c r="L41" i="2"/>
  <c r="M41" i="2" s="1"/>
  <c r="H41" i="2"/>
  <c r="N41" i="2" s="1"/>
  <c r="L35" i="2"/>
  <c r="H35" i="2"/>
  <c r="N35" i="2" s="1"/>
  <c r="L32" i="2"/>
  <c r="M32" i="2" s="1"/>
  <c r="H32" i="2"/>
  <c r="I32" i="2" s="1"/>
  <c r="L27" i="2"/>
  <c r="M27" i="2" s="1"/>
  <c r="H27" i="2"/>
  <c r="L21" i="2"/>
  <c r="M21" i="2" s="1"/>
  <c r="H21" i="2"/>
  <c r="I21" i="2" s="1"/>
  <c r="L20" i="2"/>
  <c r="M20" i="2" s="1"/>
  <c r="H20" i="2"/>
  <c r="N20" i="2" s="1"/>
  <c r="L19" i="2"/>
  <c r="M19" i="2" s="1"/>
  <c r="H19" i="2"/>
  <c r="I19" i="2" s="1"/>
  <c r="L13" i="2"/>
  <c r="H13" i="2"/>
  <c r="L12" i="2"/>
  <c r="M12" i="2" s="1"/>
  <c r="H12" i="2"/>
  <c r="L103" i="2"/>
  <c r="M103" i="2" s="1"/>
  <c r="H103" i="2"/>
  <c r="L99" i="2"/>
  <c r="M99" i="2" s="1"/>
  <c r="H99" i="2"/>
  <c r="I99" i="2" s="1"/>
  <c r="L97" i="2"/>
  <c r="N97" i="2" s="1"/>
  <c r="H97" i="2"/>
  <c r="L96" i="2"/>
  <c r="M96" i="2" s="1"/>
  <c r="H96" i="2"/>
  <c r="I96" i="2" s="1"/>
  <c r="L94" i="2"/>
  <c r="M94" i="2" s="1"/>
  <c r="H94" i="2"/>
  <c r="L93" i="2"/>
  <c r="M93" i="2" s="1"/>
  <c r="H93" i="2"/>
  <c r="N93" i="2" s="1"/>
  <c r="L92" i="2"/>
  <c r="H92" i="2"/>
  <c r="L90" i="2"/>
  <c r="M90" i="2" s="1"/>
  <c r="H90" i="2"/>
  <c r="L80" i="2"/>
  <c r="M80" i="2" s="1"/>
  <c r="H80" i="2"/>
  <c r="L79" i="2"/>
  <c r="M79" i="2" s="1"/>
  <c r="H79" i="2"/>
  <c r="I79" i="2" s="1"/>
  <c r="L78" i="2"/>
  <c r="M78" i="2" s="1"/>
  <c r="H78" i="2"/>
  <c r="L75" i="2"/>
  <c r="M75" i="2" s="1"/>
  <c r="H75" i="2"/>
  <c r="I75" i="2" s="1"/>
  <c r="L72" i="2"/>
  <c r="M72" i="2" s="1"/>
  <c r="H72" i="2"/>
  <c r="L71" i="2"/>
  <c r="M71" i="2" s="1"/>
  <c r="H71" i="2"/>
  <c r="I71" i="2" s="1"/>
  <c r="L67" i="2"/>
  <c r="H67" i="2"/>
  <c r="N67" i="2" s="1"/>
  <c r="L66" i="2"/>
  <c r="M66" i="2" s="1"/>
  <c r="H66" i="2"/>
  <c r="N66" i="2" s="1"/>
  <c r="L65" i="2"/>
  <c r="H65" i="2"/>
  <c r="N65" i="2" s="1"/>
  <c r="L64" i="2"/>
  <c r="M64" i="2" s="1"/>
  <c r="H64" i="2"/>
  <c r="I64" i="2" s="1"/>
  <c r="L63" i="2"/>
  <c r="H63" i="2"/>
  <c r="I63" i="2" s="1"/>
  <c r="L57" i="2"/>
  <c r="M57" i="2" s="1"/>
  <c r="H57" i="2"/>
  <c r="N57" i="2" s="1"/>
  <c r="L56" i="2"/>
  <c r="M56" i="2" s="1"/>
  <c r="H56" i="2"/>
  <c r="I56" i="2" s="1"/>
  <c r="L55" i="2"/>
  <c r="M55" i="2" s="1"/>
  <c r="H55" i="2"/>
  <c r="L54" i="2"/>
  <c r="H54" i="2"/>
  <c r="N54" i="2" s="1"/>
  <c r="L53" i="2"/>
  <c r="M53" i="2" s="1"/>
  <c r="H53" i="2"/>
  <c r="N53" i="2" s="1"/>
  <c r="L52" i="2"/>
  <c r="H52" i="2"/>
  <c r="N52" i="2" s="1"/>
  <c r="L51" i="2"/>
  <c r="M51" i="2" s="1"/>
  <c r="H51" i="2"/>
  <c r="I51" i="2" s="1"/>
  <c r="L46" i="2"/>
  <c r="M46" i="2" s="1"/>
  <c r="H46" i="2"/>
  <c r="N46" i="2" s="1"/>
  <c r="L45" i="2"/>
  <c r="M45" i="2" s="1"/>
  <c r="H45" i="2"/>
  <c r="I45" i="2" s="1"/>
  <c r="L40" i="2"/>
  <c r="M40" i="2" s="1"/>
  <c r="H40" i="2"/>
  <c r="N40" i="2" s="1"/>
  <c r="L39" i="2"/>
  <c r="M39" i="2" s="1"/>
  <c r="H39" i="2"/>
  <c r="L38" i="2"/>
  <c r="M38" i="2" s="1"/>
  <c r="H38" i="2"/>
  <c r="L37" i="2"/>
  <c r="M37" i="2" s="1"/>
  <c r="H37" i="2"/>
  <c r="L36" i="2"/>
  <c r="M36" i="2" s="1"/>
  <c r="H36" i="2"/>
  <c r="N36" i="2" s="1"/>
  <c r="L34" i="2"/>
  <c r="M34" i="2" s="1"/>
  <c r="H34" i="2"/>
  <c r="I34" i="2" s="1"/>
  <c r="L33" i="2"/>
  <c r="N33" i="2" s="1"/>
  <c r="H33" i="2"/>
  <c r="I33" i="2" s="1"/>
  <c r="L31" i="2"/>
  <c r="M31" i="2" s="1"/>
  <c r="H31" i="2"/>
  <c r="I31" i="2" s="1"/>
  <c r="L30" i="2"/>
  <c r="M30" i="2" s="1"/>
  <c r="H30" i="2"/>
  <c r="I30" i="2" s="1"/>
  <c r="L29" i="2"/>
  <c r="M29" i="2" s="1"/>
  <c r="H29" i="2"/>
  <c r="L28" i="2"/>
  <c r="M28" i="2" s="1"/>
  <c r="H28" i="2"/>
  <c r="L26" i="2"/>
  <c r="M26" i="2" s="1"/>
  <c r="H26" i="2"/>
  <c r="L25" i="2"/>
  <c r="M25" i="2" s="1"/>
  <c r="H25" i="2"/>
  <c r="N25" i="2" s="1"/>
  <c r="L24" i="2"/>
  <c r="M24" i="2" s="1"/>
  <c r="H24" i="2"/>
  <c r="I24" i="2" s="1"/>
  <c r="L23" i="2"/>
  <c r="M23" i="2" s="1"/>
  <c r="H23" i="2"/>
  <c r="I23" i="2" s="1"/>
  <c r="L22" i="2"/>
  <c r="M22" i="2" s="1"/>
  <c r="H22" i="2"/>
  <c r="I22" i="2" s="1"/>
  <c r="L18" i="2"/>
  <c r="M18" i="2" s="1"/>
  <c r="H18" i="2"/>
  <c r="N18" i="2" s="1"/>
  <c r="L17" i="2"/>
  <c r="M17" i="2" s="1"/>
  <c r="H17" i="2"/>
  <c r="I17" i="2" s="1"/>
  <c r="L16" i="2"/>
  <c r="H16" i="2"/>
  <c r="N16" i="2" s="1"/>
  <c r="L15" i="2"/>
  <c r="M15" i="2" s="1"/>
  <c r="H15" i="2"/>
  <c r="N15" i="2" s="1"/>
  <c r="L11" i="2"/>
  <c r="M11" i="2" s="1"/>
  <c r="H11" i="2"/>
  <c r="I11" i="2" s="1"/>
  <c r="L10" i="2"/>
  <c r="M10" i="2" s="1"/>
  <c r="H10" i="2"/>
  <c r="I10" i="2" s="1"/>
  <c r="L9" i="2"/>
  <c r="M9" i="2" s="1"/>
  <c r="H9" i="2"/>
  <c r="I9" i="2" s="1"/>
  <c r="L8" i="2"/>
  <c r="M8" i="2" s="1"/>
  <c r="H8" i="2"/>
  <c r="N8" i="2" s="1"/>
  <c r="L7" i="2"/>
  <c r="M7" i="2" s="1"/>
  <c r="H7" i="2"/>
  <c r="I7" i="2" s="1"/>
  <c r="L6" i="2"/>
  <c r="M6" i="2" s="1"/>
  <c r="H6" i="2"/>
  <c r="N6" i="2" s="1"/>
  <c r="L5" i="2"/>
  <c r="H5" i="2"/>
  <c r="N5" i="2" s="1"/>
  <c r="L4" i="2"/>
  <c r="M4" i="2" s="1"/>
  <c r="H4" i="2"/>
  <c r="N4" i="2" s="1"/>
  <c r="L3" i="2"/>
  <c r="M3" i="2" s="1"/>
  <c r="H3" i="2"/>
  <c r="I3" i="2" s="1"/>
  <c r="L2" i="2"/>
  <c r="M2" i="2" s="1"/>
  <c r="H2" i="2"/>
  <c r="I2" i="2" s="1"/>
  <c r="L50" i="2"/>
  <c r="M50" i="2" s="1"/>
  <c r="H50" i="2"/>
  <c r="N50" i="2" s="1"/>
  <c r="L49" i="2"/>
  <c r="M49" i="2" s="1"/>
  <c r="H49" i="2"/>
  <c r="I39" i="2" l="1"/>
  <c r="H106" i="2"/>
  <c r="N39" i="2"/>
  <c r="I62" i="2"/>
  <c r="I101" i="2"/>
  <c r="I68" i="2"/>
  <c r="I35" i="2"/>
  <c r="I36" i="2"/>
  <c r="I25" i="2"/>
  <c r="N29" i="2"/>
  <c r="N63" i="2"/>
  <c r="N78" i="2"/>
  <c r="N92" i="2"/>
  <c r="N13" i="2"/>
  <c r="N77" i="2"/>
  <c r="N14" i="2"/>
  <c r="N3" i="2"/>
  <c r="N11" i="2"/>
  <c r="N17" i="2"/>
  <c r="N55" i="2"/>
  <c r="N27" i="2"/>
  <c r="N42" i="2"/>
  <c r="N73" i="2"/>
  <c r="N84" i="2"/>
  <c r="N102" i="2"/>
  <c r="N48" i="2"/>
  <c r="N98" i="2"/>
  <c r="I60" i="2"/>
  <c r="I91" i="2"/>
  <c r="I81" i="2"/>
  <c r="I27" i="2"/>
  <c r="I46" i="2"/>
  <c r="I50" i="2"/>
  <c r="M58" i="2"/>
  <c r="M97" i="2"/>
  <c r="M63" i="2"/>
  <c r="M33" i="2"/>
  <c r="I77" i="2"/>
  <c r="I47" i="2"/>
  <c r="I57" i="2"/>
  <c r="I8" i="2"/>
  <c r="I87" i="2"/>
  <c r="I20" i="2"/>
  <c r="I40" i="2"/>
  <c r="I18" i="2"/>
  <c r="N71" i="2"/>
  <c r="N26" i="2"/>
  <c r="N31" i="2"/>
  <c r="N37" i="2"/>
  <c r="N72" i="2"/>
  <c r="N80" i="2"/>
  <c r="N103" i="2"/>
  <c r="N19" i="2"/>
  <c r="I105" i="2"/>
  <c r="I86" i="2"/>
  <c r="I43" i="2"/>
  <c r="I93" i="2"/>
  <c r="I55" i="2"/>
  <c r="I29" i="2"/>
  <c r="I6" i="2"/>
  <c r="I67" i="2"/>
  <c r="I54" i="2"/>
  <c r="I16" i="2"/>
  <c r="I5" i="2"/>
  <c r="N9" i="2"/>
  <c r="N23" i="2"/>
  <c r="N28" i="2"/>
  <c r="N38" i="2"/>
  <c r="N90" i="2"/>
  <c r="N96" i="2"/>
  <c r="N12" i="2"/>
  <c r="N76" i="2"/>
  <c r="N61" i="2"/>
  <c r="N95" i="2"/>
  <c r="I102" i="2"/>
  <c r="I84" i="2"/>
  <c r="I69" i="2"/>
  <c r="I41" i="2"/>
  <c r="I12" i="2"/>
  <c r="I90" i="2"/>
  <c r="I66" i="2"/>
  <c r="I53" i="2"/>
  <c r="I37" i="2"/>
  <c r="I26" i="2"/>
  <c r="I15" i="2"/>
  <c r="I4" i="2"/>
  <c r="N2" i="2"/>
  <c r="N51" i="2"/>
  <c r="N32" i="2"/>
  <c r="N100" i="2"/>
  <c r="N7" i="2"/>
  <c r="N10" i="2"/>
  <c r="N45" i="2"/>
  <c r="N56" i="2"/>
  <c r="N64" i="2"/>
  <c r="N21" i="2"/>
  <c r="N44" i="2"/>
  <c r="N59" i="2"/>
  <c r="N85" i="2"/>
  <c r="N88" i="2"/>
  <c r="N24" i="2"/>
  <c r="N79" i="2"/>
  <c r="N82" i="2"/>
  <c r="N22" i="2"/>
  <c r="N30" i="2"/>
  <c r="N34" i="2"/>
  <c r="N75" i="2"/>
  <c r="N94" i="2"/>
  <c r="N99" i="2"/>
  <c r="N83" i="2"/>
  <c r="N70" i="2"/>
  <c r="N49" i="2"/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6" i="1"/>
  <c r="J17" i="1" s="1"/>
  <c r="J18" i="1"/>
  <c r="J19" i="1"/>
  <c r="J20" i="1"/>
  <c r="J21" i="1"/>
  <c r="J22" i="1"/>
  <c r="J23" i="1"/>
  <c r="J25" i="1"/>
  <c r="J26" i="1" s="1"/>
  <c r="J27" i="1"/>
  <c r="J28" i="1"/>
  <c r="J29" i="1"/>
  <c r="J30" i="1"/>
  <c r="J31" i="1"/>
  <c r="J33" i="1"/>
  <c r="J34" i="1"/>
  <c r="J35" i="1"/>
  <c r="J36" i="1"/>
  <c r="J37" i="1"/>
  <c r="J39" i="1"/>
  <c r="J40" i="1"/>
  <c r="J41" i="1"/>
  <c r="J43" i="1"/>
  <c r="J44" i="1"/>
  <c r="J46" i="1"/>
  <c r="J47" i="1" s="1"/>
  <c r="J48" i="1"/>
  <c r="J49" i="1"/>
  <c r="J50" i="1"/>
  <c r="J51" i="1"/>
  <c r="J52" i="1"/>
  <c r="J53" i="1"/>
  <c r="J55" i="1"/>
  <c r="J56" i="1"/>
  <c r="J57" i="1"/>
  <c r="J59" i="1"/>
  <c r="J60" i="1" s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5" i="1"/>
  <c r="J76" i="1" s="1"/>
  <c r="J77" i="1"/>
  <c r="J78" i="1" s="1"/>
  <c r="J79" i="1"/>
  <c r="J80" i="1"/>
  <c r="J81" i="1"/>
  <c r="J82" i="1"/>
  <c r="J83" i="1"/>
  <c r="J84" i="1"/>
  <c r="J86" i="1"/>
  <c r="J87" i="1" s="1"/>
  <c r="J88" i="1"/>
  <c r="J89" i="1"/>
  <c r="J90" i="1"/>
  <c r="J91" i="1"/>
  <c r="J93" i="1"/>
  <c r="J94" i="1" s="1"/>
  <c r="J95" i="1"/>
  <c r="J96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1" i="1"/>
  <c r="J112" i="1"/>
  <c r="J114" i="1"/>
  <c r="J115" i="1"/>
  <c r="J116" i="1"/>
  <c r="J117" i="1"/>
  <c r="J119" i="1"/>
  <c r="J120" i="1" s="1"/>
  <c r="J121" i="1"/>
  <c r="J122" i="1" s="1"/>
  <c r="J123" i="1"/>
  <c r="J124" i="1"/>
  <c r="J126" i="1"/>
  <c r="J127" i="1" s="1"/>
  <c r="J128" i="1"/>
  <c r="J129" i="1" s="1"/>
  <c r="J130" i="1"/>
  <c r="J131" i="1" s="1"/>
  <c r="J132" i="1"/>
  <c r="J133" i="1"/>
  <c r="J135" i="1"/>
  <c r="J136" i="1" s="1"/>
  <c r="Q135" i="1"/>
  <c r="Q136" i="1" s="1"/>
  <c r="Q133" i="1"/>
  <c r="Q132" i="1"/>
  <c r="Q130" i="1"/>
  <c r="Q131" i="1" s="1"/>
  <c r="Q128" i="1"/>
  <c r="Q129" i="1" s="1"/>
  <c r="Q126" i="1"/>
  <c r="Q127" i="1" s="1"/>
  <c r="Q124" i="1"/>
  <c r="Q123" i="1"/>
  <c r="Q121" i="1"/>
  <c r="Q122" i="1" s="1"/>
  <c r="Q119" i="1"/>
  <c r="Q117" i="1"/>
  <c r="Q116" i="1"/>
  <c r="Q115" i="1"/>
  <c r="Q114" i="1"/>
  <c r="Q112" i="1"/>
  <c r="Q111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6" i="1"/>
  <c r="Q95" i="1"/>
  <c r="Q93" i="1"/>
  <c r="Q94" i="1" s="1"/>
  <c r="Q91" i="1"/>
  <c r="Q90" i="1"/>
  <c r="Q89" i="1"/>
  <c r="Q88" i="1"/>
  <c r="Q86" i="1"/>
  <c r="Q87" i="1" s="1"/>
  <c r="Q84" i="1"/>
  <c r="Q83" i="1"/>
  <c r="Q82" i="1"/>
  <c r="Q81" i="1"/>
  <c r="Q80" i="1"/>
  <c r="Q79" i="1"/>
  <c r="Q77" i="1"/>
  <c r="Q78" i="1" s="1"/>
  <c r="Q75" i="1"/>
  <c r="Q76" i="1" s="1"/>
  <c r="Q59" i="1"/>
  <c r="Q60" i="1" s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57" i="1"/>
  <c r="Q56" i="1"/>
  <c r="Q55" i="1"/>
  <c r="Q46" i="1"/>
  <c r="Q47" i="1" s="1"/>
  <c r="Q53" i="1"/>
  <c r="Q52" i="1"/>
  <c r="Q51" i="1"/>
  <c r="Q50" i="1"/>
  <c r="Q49" i="1"/>
  <c r="Q48" i="1"/>
  <c r="Q44" i="1"/>
  <c r="Q43" i="1"/>
  <c r="Q41" i="1"/>
  <c r="Q40" i="1"/>
  <c r="Q39" i="1"/>
  <c r="Q37" i="1"/>
  <c r="Q36" i="1"/>
  <c r="Q35" i="1"/>
  <c r="Q34" i="1"/>
  <c r="Q33" i="1"/>
  <c r="Q31" i="1"/>
  <c r="Q30" i="1"/>
  <c r="Q29" i="1"/>
  <c r="Q28" i="1"/>
  <c r="Q27" i="1"/>
  <c r="Q25" i="1"/>
  <c r="Q26" i="1" s="1"/>
  <c r="Q23" i="1"/>
  <c r="Q22" i="1"/>
  <c r="Q21" i="1"/>
  <c r="Q20" i="1"/>
  <c r="Q19" i="1"/>
  <c r="Q18" i="1"/>
  <c r="Q16" i="1"/>
  <c r="Q17" i="1" s="1"/>
  <c r="Q120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J42" i="1" l="1"/>
  <c r="J97" i="1"/>
  <c r="J58" i="1"/>
  <c r="J134" i="1"/>
  <c r="Q113" i="1"/>
  <c r="Q125" i="1"/>
  <c r="J74" i="1"/>
  <c r="J54" i="1"/>
  <c r="J113" i="1"/>
  <c r="J24" i="1"/>
  <c r="Q45" i="1"/>
  <c r="J15" i="1"/>
  <c r="Q58" i="1"/>
  <c r="Q134" i="1"/>
  <c r="J92" i="1"/>
  <c r="J45" i="1"/>
  <c r="J85" i="1"/>
  <c r="Q24" i="1"/>
  <c r="Q32" i="1"/>
  <c r="Q42" i="1"/>
  <c r="Q74" i="1"/>
  <c r="Q85" i="1"/>
  <c r="Q92" i="1"/>
  <c r="Q110" i="1"/>
  <c r="J125" i="1"/>
  <c r="J118" i="1"/>
  <c r="J38" i="1"/>
  <c r="J110" i="1"/>
  <c r="Q118" i="1"/>
  <c r="J32" i="1"/>
  <c r="Q38" i="1"/>
  <c r="Q97" i="1"/>
  <c r="Q54" i="1"/>
  <c r="Q15" i="1"/>
  <c r="N138" i="1"/>
  <c r="K138" i="1"/>
  <c r="N135" i="1"/>
  <c r="K135" i="1"/>
  <c r="L135" i="1" s="1"/>
  <c r="L136" i="1" s="1"/>
  <c r="N133" i="1"/>
  <c r="K133" i="1"/>
  <c r="N132" i="1"/>
  <c r="K132" i="1"/>
  <c r="N130" i="1"/>
  <c r="K130" i="1"/>
  <c r="L130" i="1" s="1"/>
  <c r="L131" i="1" s="1"/>
  <c r="N128" i="1"/>
  <c r="K128" i="1"/>
  <c r="L128" i="1" s="1"/>
  <c r="L129" i="1" s="1"/>
  <c r="N126" i="1"/>
  <c r="K126" i="1"/>
  <c r="L126" i="1" s="1"/>
  <c r="L127" i="1" s="1"/>
  <c r="N124" i="1"/>
  <c r="K124" i="1"/>
  <c r="N123" i="1"/>
  <c r="K123" i="1"/>
  <c r="N121" i="1"/>
  <c r="K121" i="1"/>
  <c r="L121" i="1" s="1"/>
  <c r="L122" i="1" s="1"/>
  <c r="N119" i="1"/>
  <c r="K119" i="1"/>
  <c r="L119" i="1" s="1"/>
  <c r="L120" i="1" s="1"/>
  <c r="N117" i="1"/>
  <c r="K117" i="1"/>
  <c r="N116" i="1"/>
  <c r="K116" i="1"/>
  <c r="N115" i="1"/>
  <c r="K115" i="1"/>
  <c r="N114" i="1"/>
  <c r="K114" i="1"/>
  <c r="N112" i="1"/>
  <c r="K112" i="1"/>
  <c r="N111" i="1"/>
  <c r="K111" i="1"/>
  <c r="N109" i="1"/>
  <c r="K109" i="1"/>
  <c r="N108" i="1"/>
  <c r="K108" i="1"/>
  <c r="N107" i="1"/>
  <c r="K107" i="1"/>
  <c r="N106" i="1"/>
  <c r="K106" i="1"/>
  <c r="N105" i="1"/>
  <c r="K105" i="1"/>
  <c r="N104" i="1"/>
  <c r="K104" i="1"/>
  <c r="N103" i="1"/>
  <c r="K103" i="1"/>
  <c r="N102" i="1"/>
  <c r="K102" i="1"/>
  <c r="N101" i="1"/>
  <c r="K101" i="1"/>
  <c r="N100" i="1"/>
  <c r="K100" i="1"/>
  <c r="N99" i="1"/>
  <c r="K99" i="1"/>
  <c r="N98" i="1"/>
  <c r="K98" i="1"/>
  <c r="N96" i="1"/>
  <c r="K96" i="1"/>
  <c r="N95" i="1"/>
  <c r="K95" i="1"/>
  <c r="N93" i="1"/>
  <c r="K93" i="1"/>
  <c r="L93" i="1" s="1"/>
  <c r="L94" i="1" s="1"/>
  <c r="N91" i="1"/>
  <c r="K91" i="1"/>
  <c r="N90" i="1"/>
  <c r="K90" i="1"/>
  <c r="N89" i="1"/>
  <c r="K89" i="1"/>
  <c r="N88" i="1"/>
  <c r="K88" i="1"/>
  <c r="N86" i="1"/>
  <c r="K86" i="1"/>
  <c r="L86" i="1" s="1"/>
  <c r="L87" i="1" s="1"/>
  <c r="N84" i="1"/>
  <c r="K84" i="1"/>
  <c r="N83" i="1"/>
  <c r="K83" i="1"/>
  <c r="N82" i="1"/>
  <c r="K82" i="1"/>
  <c r="N81" i="1"/>
  <c r="K81" i="1"/>
  <c r="N80" i="1"/>
  <c r="K80" i="1"/>
  <c r="N79" i="1"/>
  <c r="K79" i="1"/>
  <c r="N77" i="1"/>
  <c r="K77" i="1"/>
  <c r="L77" i="1" s="1"/>
  <c r="L78" i="1" s="1"/>
  <c r="N75" i="1"/>
  <c r="K75" i="1"/>
  <c r="L75" i="1" s="1"/>
  <c r="L76" i="1" s="1"/>
  <c r="N73" i="1"/>
  <c r="K73" i="1"/>
  <c r="N72" i="1"/>
  <c r="K72" i="1"/>
  <c r="N71" i="1"/>
  <c r="K71" i="1"/>
  <c r="N70" i="1"/>
  <c r="K70" i="1"/>
  <c r="N69" i="1"/>
  <c r="K69" i="1"/>
  <c r="N68" i="1"/>
  <c r="K68" i="1"/>
  <c r="N67" i="1"/>
  <c r="K67" i="1"/>
  <c r="N66" i="1"/>
  <c r="K66" i="1"/>
  <c r="N65" i="1"/>
  <c r="K65" i="1"/>
  <c r="N64" i="1"/>
  <c r="K64" i="1"/>
  <c r="N63" i="1"/>
  <c r="K63" i="1"/>
  <c r="N62" i="1"/>
  <c r="K62" i="1"/>
  <c r="N61" i="1"/>
  <c r="K61" i="1"/>
  <c r="N59" i="1"/>
  <c r="K59" i="1"/>
  <c r="L59" i="1" s="1"/>
  <c r="L60" i="1" s="1"/>
  <c r="N57" i="1"/>
  <c r="K57" i="1"/>
  <c r="N56" i="1"/>
  <c r="K56" i="1"/>
  <c r="N55" i="1"/>
  <c r="K55" i="1"/>
  <c r="N53" i="1"/>
  <c r="K53" i="1"/>
  <c r="N52" i="1"/>
  <c r="K52" i="1"/>
  <c r="N51" i="1"/>
  <c r="K51" i="1"/>
  <c r="N50" i="1"/>
  <c r="K50" i="1"/>
  <c r="N49" i="1"/>
  <c r="K49" i="1"/>
  <c r="K48" i="1"/>
  <c r="N46" i="1"/>
  <c r="K46" i="1"/>
  <c r="L46" i="1" s="1"/>
  <c r="L47" i="1" s="1"/>
  <c r="N44" i="1"/>
  <c r="K44" i="1"/>
  <c r="N43" i="1"/>
  <c r="K43" i="1"/>
  <c r="N41" i="1"/>
  <c r="K41" i="1"/>
  <c r="N40" i="1"/>
  <c r="K40" i="1"/>
  <c r="N39" i="1"/>
  <c r="K39" i="1"/>
  <c r="N37" i="1"/>
  <c r="K37" i="1"/>
  <c r="N36" i="1"/>
  <c r="K36" i="1"/>
  <c r="N35" i="1"/>
  <c r="K35" i="1"/>
  <c r="N34" i="1"/>
  <c r="K34" i="1"/>
  <c r="N33" i="1"/>
  <c r="K33" i="1"/>
  <c r="N31" i="1"/>
  <c r="K31" i="1"/>
  <c r="N30" i="1"/>
  <c r="K30" i="1"/>
  <c r="N29" i="1"/>
  <c r="K29" i="1"/>
  <c r="N28" i="1"/>
  <c r="K28" i="1"/>
  <c r="N27" i="1"/>
  <c r="K27" i="1"/>
  <c r="N25" i="1"/>
  <c r="K25" i="1"/>
  <c r="L25" i="1" s="1"/>
  <c r="L26" i="1" s="1"/>
  <c r="N23" i="1"/>
  <c r="K23" i="1"/>
  <c r="N22" i="1"/>
  <c r="K22" i="1"/>
  <c r="N21" i="1"/>
  <c r="K21" i="1"/>
  <c r="N20" i="1"/>
  <c r="K20" i="1"/>
  <c r="N19" i="1"/>
  <c r="K19" i="1"/>
  <c r="N18" i="1"/>
  <c r="K18" i="1"/>
  <c r="N16" i="1"/>
  <c r="K16" i="1"/>
  <c r="L16" i="1" s="1"/>
  <c r="N3" i="1"/>
  <c r="N4" i="1"/>
  <c r="N5" i="1"/>
  <c r="N6" i="1"/>
  <c r="N7" i="1"/>
  <c r="N8" i="1"/>
  <c r="N9" i="1"/>
  <c r="N10" i="1"/>
  <c r="N11" i="1"/>
  <c r="N12" i="1"/>
  <c r="N13" i="1"/>
  <c r="N14" i="1"/>
  <c r="N2" i="1"/>
  <c r="K3" i="1"/>
  <c r="K4" i="1"/>
  <c r="K5" i="1"/>
  <c r="K6" i="1"/>
  <c r="K7" i="1"/>
  <c r="K8" i="1"/>
  <c r="K9" i="1"/>
  <c r="K10" i="1"/>
  <c r="K11" i="1"/>
  <c r="K12" i="1"/>
  <c r="K13" i="1"/>
  <c r="K14" i="1"/>
  <c r="K2" i="1"/>
  <c r="U4" i="1"/>
  <c r="U5" i="1"/>
  <c r="U10" i="1"/>
  <c r="U11" i="1"/>
  <c r="U13" i="1"/>
  <c r="T118" i="1"/>
  <c r="S118" i="1"/>
  <c r="I118" i="1"/>
  <c r="H118" i="1"/>
  <c r="G118" i="1"/>
  <c r="E118" i="1"/>
  <c r="C118" i="1"/>
  <c r="B118" i="1"/>
  <c r="T110" i="1"/>
  <c r="S110" i="1"/>
  <c r="I110" i="1"/>
  <c r="H110" i="1"/>
  <c r="G110" i="1"/>
  <c r="E110" i="1"/>
  <c r="C110" i="1"/>
  <c r="B110" i="1"/>
  <c r="T92" i="1"/>
  <c r="S92" i="1"/>
  <c r="I92" i="1"/>
  <c r="H92" i="1"/>
  <c r="G92" i="1"/>
  <c r="E92" i="1"/>
  <c r="C92" i="1"/>
  <c r="B92" i="1"/>
  <c r="T85" i="1"/>
  <c r="S85" i="1"/>
  <c r="I85" i="1"/>
  <c r="H85" i="1"/>
  <c r="G85" i="1"/>
  <c r="E85" i="1"/>
  <c r="C85" i="1"/>
  <c r="B85" i="1"/>
  <c r="T74" i="1"/>
  <c r="S74" i="1"/>
  <c r="I74" i="1"/>
  <c r="H74" i="1"/>
  <c r="G74" i="1"/>
  <c r="E74" i="1"/>
  <c r="C74" i="1"/>
  <c r="B74" i="1"/>
  <c r="T54" i="1"/>
  <c r="S54" i="1"/>
  <c r="I54" i="1"/>
  <c r="H54" i="1"/>
  <c r="G54" i="1"/>
  <c r="E54" i="1"/>
  <c r="C54" i="1"/>
  <c r="B54" i="1"/>
  <c r="T58" i="1"/>
  <c r="S58" i="1"/>
  <c r="I58" i="1"/>
  <c r="H58" i="1"/>
  <c r="G58" i="1"/>
  <c r="E58" i="1"/>
  <c r="C58" i="1"/>
  <c r="B58" i="1"/>
  <c r="T131" i="1"/>
  <c r="S131" i="1"/>
  <c r="I131" i="1"/>
  <c r="H131" i="1"/>
  <c r="G131" i="1"/>
  <c r="E131" i="1"/>
  <c r="C131" i="1"/>
  <c r="B131" i="1"/>
  <c r="T134" i="1"/>
  <c r="S134" i="1"/>
  <c r="I134" i="1"/>
  <c r="H134" i="1"/>
  <c r="G134" i="1"/>
  <c r="E134" i="1"/>
  <c r="C134" i="1"/>
  <c r="B134" i="1"/>
  <c r="T125" i="1"/>
  <c r="S125" i="1"/>
  <c r="I125" i="1"/>
  <c r="H125" i="1"/>
  <c r="G125" i="1"/>
  <c r="E125" i="1"/>
  <c r="C125" i="1"/>
  <c r="B125" i="1"/>
  <c r="T113" i="1"/>
  <c r="S113" i="1"/>
  <c r="I113" i="1"/>
  <c r="H113" i="1"/>
  <c r="G113" i="1"/>
  <c r="E113" i="1"/>
  <c r="C113" i="1"/>
  <c r="B113" i="1"/>
  <c r="T97" i="1"/>
  <c r="S97" i="1"/>
  <c r="I97" i="1"/>
  <c r="H97" i="1"/>
  <c r="G97" i="1"/>
  <c r="E97" i="1"/>
  <c r="C97" i="1"/>
  <c r="B97" i="1"/>
  <c r="B45" i="1"/>
  <c r="C45" i="1"/>
  <c r="E45" i="1"/>
  <c r="G45" i="1"/>
  <c r="H45" i="1"/>
  <c r="I45" i="1"/>
  <c r="S45" i="1"/>
  <c r="T45" i="1"/>
  <c r="T136" i="1"/>
  <c r="S136" i="1"/>
  <c r="I136" i="1"/>
  <c r="H136" i="1"/>
  <c r="G136" i="1"/>
  <c r="E136" i="1"/>
  <c r="C136" i="1"/>
  <c r="B136" i="1"/>
  <c r="T129" i="1"/>
  <c r="S129" i="1"/>
  <c r="I129" i="1"/>
  <c r="H129" i="1"/>
  <c r="G129" i="1"/>
  <c r="E129" i="1"/>
  <c r="C129" i="1"/>
  <c r="B129" i="1"/>
  <c r="T127" i="1"/>
  <c r="S127" i="1"/>
  <c r="I127" i="1"/>
  <c r="H127" i="1"/>
  <c r="G127" i="1"/>
  <c r="E127" i="1"/>
  <c r="C127" i="1"/>
  <c r="B127" i="1"/>
  <c r="T122" i="1"/>
  <c r="S122" i="1"/>
  <c r="I122" i="1"/>
  <c r="H122" i="1"/>
  <c r="G122" i="1"/>
  <c r="E122" i="1"/>
  <c r="C122" i="1"/>
  <c r="B122" i="1"/>
  <c r="T120" i="1"/>
  <c r="S120" i="1"/>
  <c r="I120" i="1"/>
  <c r="H120" i="1"/>
  <c r="G120" i="1"/>
  <c r="E120" i="1"/>
  <c r="C120" i="1"/>
  <c r="B120" i="1"/>
  <c r="T94" i="1"/>
  <c r="S94" i="1"/>
  <c r="I94" i="1"/>
  <c r="H94" i="1"/>
  <c r="G94" i="1"/>
  <c r="E94" i="1"/>
  <c r="C94" i="1"/>
  <c r="B94" i="1"/>
  <c r="T87" i="1"/>
  <c r="S87" i="1"/>
  <c r="I87" i="1"/>
  <c r="H87" i="1"/>
  <c r="G87" i="1"/>
  <c r="E87" i="1"/>
  <c r="C87" i="1"/>
  <c r="B87" i="1"/>
  <c r="T78" i="1"/>
  <c r="S78" i="1"/>
  <c r="I78" i="1"/>
  <c r="H78" i="1"/>
  <c r="G78" i="1"/>
  <c r="E78" i="1"/>
  <c r="C78" i="1"/>
  <c r="B78" i="1"/>
  <c r="T76" i="1"/>
  <c r="S76" i="1"/>
  <c r="I76" i="1"/>
  <c r="H76" i="1"/>
  <c r="G76" i="1"/>
  <c r="E76" i="1"/>
  <c r="C76" i="1"/>
  <c r="B76" i="1"/>
  <c r="T60" i="1"/>
  <c r="S60" i="1"/>
  <c r="I60" i="1"/>
  <c r="H60" i="1"/>
  <c r="G60" i="1"/>
  <c r="E60" i="1"/>
  <c r="C60" i="1"/>
  <c r="B60" i="1"/>
  <c r="T47" i="1"/>
  <c r="S47" i="1"/>
  <c r="I47" i="1"/>
  <c r="H47" i="1"/>
  <c r="G47" i="1"/>
  <c r="E47" i="1"/>
  <c r="C47" i="1"/>
  <c r="B47" i="1"/>
  <c r="T42" i="1"/>
  <c r="S42" i="1"/>
  <c r="I42" i="1"/>
  <c r="H42" i="1"/>
  <c r="G42" i="1"/>
  <c r="E42" i="1"/>
  <c r="C42" i="1"/>
  <c r="B42" i="1"/>
  <c r="T38" i="1"/>
  <c r="S38" i="1"/>
  <c r="I38" i="1"/>
  <c r="H38" i="1"/>
  <c r="G38" i="1"/>
  <c r="E38" i="1"/>
  <c r="C38" i="1"/>
  <c r="B38" i="1"/>
  <c r="T32" i="1"/>
  <c r="S32" i="1"/>
  <c r="I32" i="1"/>
  <c r="H32" i="1"/>
  <c r="G32" i="1"/>
  <c r="E32" i="1"/>
  <c r="C32" i="1"/>
  <c r="B32" i="1"/>
  <c r="T26" i="1"/>
  <c r="S26" i="1"/>
  <c r="I26" i="1"/>
  <c r="H26" i="1"/>
  <c r="G26" i="1"/>
  <c r="E26" i="1"/>
  <c r="C26" i="1"/>
  <c r="B26" i="1"/>
  <c r="T24" i="1"/>
  <c r="S24" i="1"/>
  <c r="I24" i="1"/>
  <c r="H24" i="1"/>
  <c r="G24" i="1"/>
  <c r="E24" i="1"/>
  <c r="C24" i="1"/>
  <c r="B24" i="1"/>
  <c r="T17" i="1"/>
  <c r="S17" i="1"/>
  <c r="I17" i="1"/>
  <c r="H17" i="1"/>
  <c r="G17" i="1"/>
  <c r="E17" i="1"/>
  <c r="C17" i="1"/>
  <c r="B17" i="1"/>
  <c r="T15" i="1"/>
  <c r="I15" i="1"/>
  <c r="H15" i="1"/>
  <c r="G15" i="1"/>
  <c r="E15" i="1"/>
  <c r="B15" i="1"/>
  <c r="C15" i="1"/>
  <c r="U135" i="1"/>
  <c r="U136" i="1" s="1"/>
  <c r="U133" i="1"/>
  <c r="U132" i="1"/>
  <c r="U130" i="1"/>
  <c r="U131" i="1" s="1"/>
  <c r="U128" i="1"/>
  <c r="U129" i="1" s="1"/>
  <c r="U126" i="1"/>
  <c r="U127" i="1" s="1"/>
  <c r="U124" i="1"/>
  <c r="U123" i="1"/>
  <c r="U121" i="1"/>
  <c r="U122" i="1" s="1"/>
  <c r="U119" i="1"/>
  <c r="U120" i="1" s="1"/>
  <c r="U116" i="1"/>
  <c r="U115" i="1"/>
  <c r="U117" i="1"/>
  <c r="U114" i="1"/>
  <c r="U111" i="1"/>
  <c r="U112" i="1"/>
  <c r="U108" i="1"/>
  <c r="U107" i="1"/>
  <c r="U100" i="1"/>
  <c r="U106" i="1"/>
  <c r="U99" i="1"/>
  <c r="U98" i="1"/>
  <c r="U105" i="1"/>
  <c r="U104" i="1"/>
  <c r="U103" i="1"/>
  <c r="U102" i="1"/>
  <c r="U101" i="1"/>
  <c r="U109" i="1"/>
  <c r="U96" i="1"/>
  <c r="U95" i="1"/>
  <c r="U93" i="1"/>
  <c r="U94" i="1" s="1"/>
  <c r="U89" i="1"/>
  <c r="U88" i="1"/>
  <c r="U91" i="1"/>
  <c r="U90" i="1"/>
  <c r="U86" i="1"/>
  <c r="U87" i="1" s="1"/>
  <c r="U82" i="1"/>
  <c r="U81" i="1"/>
  <c r="U80" i="1"/>
  <c r="U84" i="1"/>
  <c r="U83" i="1"/>
  <c r="U79" i="1"/>
  <c r="U77" i="1"/>
  <c r="U78" i="1" s="1"/>
  <c r="U75" i="1"/>
  <c r="U76" i="1" s="1"/>
  <c r="U69" i="1"/>
  <c r="U73" i="1"/>
  <c r="U71" i="1"/>
  <c r="U68" i="1"/>
  <c r="U72" i="1"/>
  <c r="U67" i="1"/>
  <c r="U66" i="1"/>
  <c r="U65" i="1"/>
  <c r="U64" i="1"/>
  <c r="U62" i="1"/>
  <c r="U63" i="1"/>
  <c r="U61" i="1"/>
  <c r="U70" i="1"/>
  <c r="U59" i="1"/>
  <c r="U60" i="1" s="1"/>
  <c r="U57" i="1"/>
  <c r="U56" i="1"/>
  <c r="U55" i="1"/>
  <c r="U53" i="1"/>
  <c r="U49" i="1"/>
  <c r="U48" i="1"/>
  <c r="U52" i="1"/>
  <c r="U51" i="1"/>
  <c r="U50" i="1"/>
  <c r="U46" i="1"/>
  <c r="U47" i="1" s="1"/>
  <c r="U44" i="1"/>
  <c r="U43" i="1"/>
  <c r="U40" i="1"/>
  <c r="U41" i="1"/>
  <c r="U39" i="1"/>
  <c r="U37" i="1"/>
  <c r="U36" i="1"/>
  <c r="U35" i="1"/>
  <c r="U34" i="1"/>
  <c r="U33" i="1"/>
  <c r="U30" i="1"/>
  <c r="U29" i="1"/>
  <c r="U28" i="1"/>
  <c r="U27" i="1"/>
  <c r="U31" i="1"/>
  <c r="U25" i="1"/>
  <c r="U26" i="1" s="1"/>
  <c r="U23" i="1"/>
  <c r="U22" i="1"/>
  <c r="U20" i="1"/>
  <c r="U21" i="1"/>
  <c r="U19" i="1"/>
  <c r="U18" i="1"/>
  <c r="U16" i="1"/>
  <c r="U17" i="1" s="1"/>
  <c r="U14" i="1"/>
  <c r="U9" i="1"/>
  <c r="U8" i="1"/>
  <c r="U7" i="1"/>
  <c r="U12" i="1"/>
  <c r="U6" i="1"/>
  <c r="U3" i="1"/>
  <c r="U2" i="1"/>
  <c r="J138" i="1" l="1"/>
  <c r="L27" i="1"/>
  <c r="L99" i="1"/>
  <c r="U134" i="1"/>
  <c r="U45" i="1"/>
  <c r="U97" i="1"/>
  <c r="L95" i="1"/>
  <c r="L72" i="1"/>
  <c r="L117" i="1"/>
  <c r="L57" i="1"/>
  <c r="L107" i="1"/>
  <c r="L124" i="1"/>
  <c r="L89" i="1"/>
  <c r="L108" i="1"/>
  <c r="L114" i="1"/>
  <c r="E138" i="1"/>
  <c r="M129" i="1" s="1"/>
  <c r="G138" i="1"/>
  <c r="O2" i="1"/>
  <c r="O7" i="1"/>
  <c r="O18" i="1"/>
  <c r="O22" i="1"/>
  <c r="O28" i="1"/>
  <c r="O33" i="1"/>
  <c r="O37" i="1"/>
  <c r="O43" i="1"/>
  <c r="O49" i="1"/>
  <c r="O53" i="1"/>
  <c r="O59" i="1"/>
  <c r="O60" i="1" s="1"/>
  <c r="O64" i="1"/>
  <c r="O68" i="1"/>
  <c r="O72" i="1"/>
  <c r="O79" i="1"/>
  <c r="O83" i="1"/>
  <c r="O89" i="1"/>
  <c r="O95" i="1"/>
  <c r="O100" i="1"/>
  <c r="O104" i="1"/>
  <c r="O108" i="1"/>
  <c r="O114" i="1"/>
  <c r="O119" i="1"/>
  <c r="O120" i="1" s="1"/>
  <c r="O126" i="1"/>
  <c r="O127" i="1" s="1"/>
  <c r="O133" i="1"/>
  <c r="U113" i="1"/>
  <c r="H138" i="1"/>
  <c r="O14" i="1"/>
  <c r="O6" i="1"/>
  <c r="L19" i="1"/>
  <c r="L23" i="1"/>
  <c r="L29" i="1"/>
  <c r="L39" i="1"/>
  <c r="L55" i="1"/>
  <c r="L84" i="1"/>
  <c r="L90" i="1"/>
  <c r="L96" i="1"/>
  <c r="L115" i="1"/>
  <c r="I138" i="1"/>
  <c r="O13" i="1"/>
  <c r="O5" i="1"/>
  <c r="O19" i="1"/>
  <c r="O23" i="1"/>
  <c r="O29" i="1"/>
  <c r="O34" i="1"/>
  <c r="O39" i="1"/>
  <c r="O44" i="1"/>
  <c r="O50" i="1"/>
  <c r="O55" i="1"/>
  <c r="O61" i="1"/>
  <c r="O65" i="1"/>
  <c r="O69" i="1"/>
  <c r="O73" i="1"/>
  <c r="O80" i="1"/>
  <c r="O84" i="1"/>
  <c r="O90" i="1"/>
  <c r="O96" i="1"/>
  <c r="O101" i="1"/>
  <c r="O105" i="1"/>
  <c r="O109" i="1"/>
  <c r="O115" i="1"/>
  <c r="O121" i="1"/>
  <c r="O122" i="1" s="1"/>
  <c r="O128" i="1"/>
  <c r="O129" i="1" s="1"/>
  <c r="O135" i="1"/>
  <c r="O136" i="1" s="1"/>
  <c r="O12" i="1"/>
  <c r="O4" i="1"/>
  <c r="L56" i="1"/>
  <c r="L81" i="1"/>
  <c r="L111" i="1"/>
  <c r="L116" i="1"/>
  <c r="L123" i="1"/>
  <c r="L125" i="1" s="1"/>
  <c r="M125" i="1" s="1"/>
  <c r="O11" i="1"/>
  <c r="O20" i="1"/>
  <c r="O35" i="1"/>
  <c r="O46" i="1"/>
  <c r="O47" i="1" s="1"/>
  <c r="O56" i="1"/>
  <c r="O62" i="1"/>
  <c r="O66" i="1"/>
  <c r="O70" i="1"/>
  <c r="O75" i="1"/>
  <c r="O76" i="1" s="1"/>
  <c r="O81" i="1"/>
  <c r="O86" i="1"/>
  <c r="O87" i="1" s="1"/>
  <c r="O91" i="1"/>
  <c r="O98" i="1"/>
  <c r="O106" i="1"/>
  <c r="O111" i="1"/>
  <c r="O116" i="1"/>
  <c r="O123" i="1"/>
  <c r="O130" i="1"/>
  <c r="O131" i="1" s="1"/>
  <c r="L71" i="1"/>
  <c r="T138" i="1"/>
  <c r="O3" i="1"/>
  <c r="O25" i="1"/>
  <c r="O26" i="1" s="1"/>
  <c r="O30" i="1"/>
  <c r="O40" i="1"/>
  <c r="O51" i="1"/>
  <c r="O102" i="1"/>
  <c r="B138" i="1"/>
  <c r="R87" i="1" s="1"/>
  <c r="O10" i="1"/>
  <c r="L36" i="1"/>
  <c r="L112" i="1"/>
  <c r="L132" i="1"/>
  <c r="C138" i="1"/>
  <c r="O9" i="1"/>
  <c r="O16" i="1"/>
  <c r="O17" i="1" s="1"/>
  <c r="O21" i="1"/>
  <c r="O27" i="1"/>
  <c r="O31" i="1"/>
  <c r="O36" i="1"/>
  <c r="O41" i="1"/>
  <c r="O48" i="1"/>
  <c r="O52" i="1"/>
  <c r="O57" i="1"/>
  <c r="O63" i="1"/>
  <c r="O67" i="1"/>
  <c r="O71" i="1"/>
  <c r="O77" i="1"/>
  <c r="O78" i="1" s="1"/>
  <c r="O82" i="1"/>
  <c r="O88" i="1"/>
  <c r="O93" i="1"/>
  <c r="O94" i="1" s="1"/>
  <c r="O99" i="1"/>
  <c r="O103" i="1"/>
  <c r="O107" i="1"/>
  <c r="O112" i="1"/>
  <c r="O117" i="1"/>
  <c r="O124" i="1"/>
  <c r="O132" i="1"/>
  <c r="O8" i="1"/>
  <c r="L64" i="1"/>
  <c r="L68" i="1"/>
  <c r="L79" i="1"/>
  <c r="L100" i="1"/>
  <c r="L104" i="1"/>
  <c r="L133" i="1"/>
  <c r="L37" i="1"/>
  <c r="L50" i="1"/>
  <c r="U24" i="1"/>
  <c r="U32" i="1"/>
  <c r="U38" i="1"/>
  <c r="U85" i="1"/>
  <c r="U110" i="1"/>
  <c r="U118" i="1"/>
  <c r="L17" i="1"/>
  <c r="M17" i="1" s="1"/>
  <c r="L52" i="1"/>
  <c r="L63" i="1"/>
  <c r="U42" i="1"/>
  <c r="U58" i="1"/>
  <c r="U92" i="1"/>
  <c r="U54" i="1"/>
  <c r="U74" i="1"/>
  <c r="U125" i="1"/>
  <c r="L2" i="1"/>
  <c r="L20" i="1"/>
  <c r="L33" i="1"/>
  <c r="L49" i="1"/>
  <c r="L73" i="1"/>
  <c r="L65" i="1"/>
  <c r="L91" i="1"/>
  <c r="L109" i="1"/>
  <c r="L101" i="1"/>
  <c r="L43" i="1"/>
  <c r="L12" i="1"/>
  <c r="L4" i="1"/>
  <c r="L31" i="1"/>
  <c r="L35" i="1"/>
  <c r="L44" i="1"/>
  <c r="L48" i="1"/>
  <c r="L70" i="1"/>
  <c r="L62" i="1"/>
  <c r="L83" i="1"/>
  <c r="L106" i="1"/>
  <c r="L18" i="1"/>
  <c r="L30" i="1"/>
  <c r="L34" i="1"/>
  <c r="L53" i="1"/>
  <c r="L69" i="1"/>
  <c r="L82" i="1"/>
  <c r="L105" i="1"/>
  <c r="L14" i="1"/>
  <c r="L9" i="1"/>
  <c r="L22" i="1"/>
  <c r="L28" i="1"/>
  <c r="L41" i="1"/>
  <c r="L51" i="1"/>
  <c r="L67" i="1"/>
  <c r="L80" i="1"/>
  <c r="L103" i="1"/>
  <c r="L6" i="1"/>
  <c r="L21" i="1"/>
  <c r="L40" i="1"/>
  <c r="L61" i="1"/>
  <c r="L66" i="1"/>
  <c r="L88" i="1"/>
  <c r="L98" i="1"/>
  <c r="L102" i="1"/>
  <c r="L7" i="1"/>
  <c r="L10" i="1"/>
  <c r="L8" i="1"/>
  <c r="L3" i="1"/>
  <c r="L13" i="1"/>
  <c r="L5" i="1"/>
  <c r="L11" i="1"/>
  <c r="S15" i="1"/>
  <c r="S138" i="1" s="1"/>
  <c r="U15" i="1"/>
  <c r="V86" i="1"/>
  <c r="V89" i="1"/>
  <c r="V109" i="1"/>
  <c r="V106" i="1"/>
  <c r="V123" i="1"/>
  <c r="V130" i="1"/>
  <c r="V7" i="1"/>
  <c r="V22" i="1"/>
  <c r="V27" i="1"/>
  <c r="V33" i="1"/>
  <c r="V37" i="1"/>
  <c r="V51" i="1"/>
  <c r="V62" i="1"/>
  <c r="V67" i="1"/>
  <c r="V73" i="1"/>
  <c r="V91" i="1"/>
  <c r="V98" i="1"/>
  <c r="V107" i="1"/>
  <c r="V114" i="1"/>
  <c r="V119" i="1"/>
  <c r="V133" i="1"/>
  <c r="V12" i="1"/>
  <c r="V16" i="1"/>
  <c r="V36" i="1"/>
  <c r="V50" i="1"/>
  <c r="V57" i="1"/>
  <c r="V77" i="1"/>
  <c r="V82" i="1"/>
  <c r="V90" i="1"/>
  <c r="V101" i="1"/>
  <c r="V116" i="1"/>
  <c r="V5" i="1"/>
  <c r="V13" i="1"/>
  <c r="V10" i="1"/>
  <c r="V19" i="1"/>
  <c r="V23" i="1"/>
  <c r="V34" i="1"/>
  <c r="V44" i="1"/>
  <c r="V46" i="1"/>
  <c r="V48" i="1"/>
  <c r="V56" i="1"/>
  <c r="V65" i="1"/>
  <c r="V84" i="1"/>
  <c r="V128" i="1"/>
  <c r="V135" i="1"/>
  <c r="V9" i="1"/>
  <c r="V18" i="1"/>
  <c r="V79" i="1"/>
  <c r="V93" i="1"/>
  <c r="V105" i="1"/>
  <c r="V20" i="1"/>
  <c r="V49" i="1"/>
  <c r="V59" i="1"/>
  <c r="V63" i="1"/>
  <c r="V2" i="1"/>
  <c r="V52" i="1"/>
  <c r="V55" i="1"/>
  <c r="V70" i="1"/>
  <c r="V64" i="1"/>
  <c r="V69" i="1"/>
  <c r="V102" i="1"/>
  <c r="V6" i="1"/>
  <c r="V8" i="1"/>
  <c r="V11" i="1"/>
  <c r="V25" i="1"/>
  <c r="V41" i="1"/>
  <c r="V88" i="1"/>
  <c r="V96" i="1"/>
  <c r="V103" i="1"/>
  <c r="V99" i="1"/>
  <c r="V117" i="1"/>
  <c r="V121" i="1"/>
  <c r="V3" i="1"/>
  <c r="V40" i="1"/>
  <c r="V80" i="1"/>
  <c r="V124" i="1"/>
  <c r="V4" i="1"/>
  <c r="V21" i="1"/>
  <c r="V28" i="1"/>
  <c r="V43" i="1"/>
  <c r="V61" i="1"/>
  <c r="V72" i="1"/>
  <c r="V81" i="1"/>
  <c r="V104" i="1"/>
  <c r="V108" i="1"/>
  <c r="V126" i="1"/>
  <c r="V132" i="1"/>
  <c r="V71" i="1"/>
  <c r="V111" i="1"/>
  <c r="V14" i="1"/>
  <c r="V29" i="1"/>
  <c r="V39" i="1"/>
  <c r="V53" i="1"/>
  <c r="V68" i="1"/>
  <c r="V83" i="1"/>
  <c r="V95" i="1"/>
  <c r="V112" i="1"/>
  <c r="V30" i="1"/>
  <c r="V31" i="1"/>
  <c r="V35" i="1"/>
  <c r="V66" i="1"/>
  <c r="V75" i="1"/>
  <c r="V100" i="1"/>
  <c r="V115" i="1"/>
  <c r="R74" i="1" l="1"/>
  <c r="R110" i="1"/>
  <c r="R94" i="1"/>
  <c r="R118" i="1"/>
  <c r="R97" i="1"/>
  <c r="R17" i="1"/>
  <c r="R45" i="1"/>
  <c r="R125" i="1"/>
  <c r="R54" i="1"/>
  <c r="R136" i="1"/>
  <c r="R32" i="1"/>
  <c r="R134" i="1"/>
  <c r="R127" i="1"/>
  <c r="R47" i="1"/>
  <c r="R42" i="1"/>
  <c r="R85" i="1"/>
  <c r="R122" i="1"/>
  <c r="R120" i="1"/>
  <c r="R15" i="1"/>
  <c r="R24" i="1"/>
  <c r="R131" i="1"/>
  <c r="R60" i="1"/>
  <c r="R113" i="1"/>
  <c r="R92" i="1"/>
  <c r="R76" i="1"/>
  <c r="R129" i="1"/>
  <c r="R58" i="1"/>
  <c r="R38" i="1"/>
  <c r="R26" i="1"/>
  <c r="R78" i="1"/>
  <c r="P122" i="1"/>
  <c r="F138" i="1"/>
  <c r="M136" i="1"/>
  <c r="M78" i="1"/>
  <c r="M76" i="1"/>
  <c r="M60" i="1"/>
  <c r="P78" i="1"/>
  <c r="P26" i="1"/>
  <c r="P47" i="1"/>
  <c r="M26" i="1"/>
  <c r="P17" i="1"/>
  <c r="P60" i="1"/>
  <c r="M47" i="1"/>
  <c r="P87" i="1"/>
  <c r="P131" i="1"/>
  <c r="M122" i="1"/>
  <c r="P94" i="1"/>
  <c r="P76" i="1"/>
  <c r="P127" i="1"/>
  <c r="M131" i="1"/>
  <c r="M127" i="1"/>
  <c r="D138" i="1"/>
  <c r="P136" i="1"/>
  <c r="P129" i="1"/>
  <c r="P120" i="1"/>
  <c r="M94" i="1"/>
  <c r="M87" i="1"/>
  <c r="M120" i="1"/>
  <c r="L58" i="1"/>
  <c r="M58" i="1" s="1"/>
  <c r="L97" i="1"/>
  <c r="M97" i="1" s="1"/>
  <c r="O92" i="1"/>
  <c r="P92" i="1" s="1"/>
  <c r="O97" i="1"/>
  <c r="P97" i="1" s="1"/>
  <c r="O42" i="1"/>
  <c r="P42" i="1" s="1"/>
  <c r="O113" i="1"/>
  <c r="P113" i="1" s="1"/>
  <c r="L134" i="1"/>
  <c r="M134" i="1" s="1"/>
  <c r="L118" i="1"/>
  <c r="M118" i="1" s="1"/>
  <c r="L92" i="1"/>
  <c r="M92" i="1" s="1"/>
  <c r="O125" i="1"/>
  <c r="P125" i="1" s="1"/>
  <c r="O110" i="1"/>
  <c r="P110" i="1" s="1"/>
  <c r="O85" i="1"/>
  <c r="P85" i="1" s="1"/>
  <c r="O118" i="1"/>
  <c r="P118" i="1" s="1"/>
  <c r="O24" i="1"/>
  <c r="P24" i="1" s="1"/>
  <c r="U138" i="1"/>
  <c r="O32" i="1"/>
  <c r="P32" i="1" s="1"/>
  <c r="L85" i="1"/>
  <c r="M85" i="1" s="1"/>
  <c r="O134" i="1"/>
  <c r="P134" i="1" s="1"/>
  <c r="L113" i="1"/>
  <c r="M113" i="1" s="1"/>
  <c r="O38" i="1"/>
  <c r="P38" i="1" s="1"/>
  <c r="L42" i="1"/>
  <c r="M42" i="1" s="1"/>
  <c r="O58" i="1"/>
  <c r="P58" i="1" s="1"/>
  <c r="O54" i="1"/>
  <c r="P54" i="1" s="1"/>
  <c r="O15" i="1"/>
  <c r="P15" i="1" s="1"/>
  <c r="L45" i="1"/>
  <c r="M45" i="1" s="1"/>
  <c r="O74" i="1"/>
  <c r="P74" i="1" s="1"/>
  <c r="L110" i="1"/>
  <c r="M110" i="1" s="1"/>
  <c r="O45" i="1"/>
  <c r="P45" i="1" s="1"/>
  <c r="L24" i="1"/>
  <c r="M24" i="1" s="1"/>
  <c r="L54" i="1"/>
  <c r="M54" i="1" s="1"/>
  <c r="L32" i="1"/>
  <c r="M32" i="1" s="1"/>
  <c r="L15" i="1"/>
  <c r="M15" i="1" s="1"/>
  <c r="L38" i="1"/>
  <c r="M38" i="1" s="1"/>
  <c r="L74" i="1"/>
  <c r="M74" i="1" s="1"/>
  <c r="R138" i="1" l="1"/>
  <c r="P138" i="1"/>
  <c r="M138" i="1"/>
</calcChain>
</file>

<file path=xl/sharedStrings.xml><?xml version="1.0" encoding="utf-8"?>
<sst xmlns="http://schemas.openxmlformats.org/spreadsheetml/2006/main" count="281" uniqueCount="60">
  <si>
    <t>Provider</t>
  </si>
  <si>
    <t>Employees</t>
  </si>
  <si>
    <t>Assets</t>
  </si>
  <si>
    <t>Admin Fees (indirect)</t>
  </si>
  <si>
    <t>Admin Fees (direct)</t>
  </si>
  <si>
    <t>Investment Fees</t>
  </si>
  <si>
    <t>EF Admin Fee</t>
  </si>
  <si>
    <t>EF Investment Fees</t>
  </si>
  <si>
    <t>"All-In" EF Fee</t>
  </si>
  <si>
    <t>% Saved</t>
  </si>
  <si>
    <t>ADP</t>
  </si>
  <si>
    <t>Empower</t>
  </si>
  <si>
    <t>Fidelity</t>
  </si>
  <si>
    <t>John Hancock</t>
  </si>
  <si>
    <t>MassMutual</t>
  </si>
  <si>
    <t>Paychex</t>
  </si>
  <si>
    <t>Principal</t>
  </si>
  <si>
    <t>T. Rowe Price</t>
  </si>
  <si>
    <t>Transamerica</t>
  </si>
  <si>
    <t>Alerus</t>
  </si>
  <si>
    <t>American Funds</t>
  </si>
  <si>
    <t>American National</t>
  </si>
  <si>
    <t>Ameritas</t>
  </si>
  <si>
    <t>Ascensus</t>
  </si>
  <si>
    <t>Aspire</t>
  </si>
  <si>
    <t>AXA</t>
  </si>
  <si>
    <t>CUNA</t>
  </si>
  <si>
    <t>Guideline</t>
  </si>
  <si>
    <t>Lincoln</t>
  </si>
  <si>
    <t>LT Trust</t>
  </si>
  <si>
    <t>Mutual of Omaha</t>
  </si>
  <si>
    <t>Nationwide</t>
  </si>
  <si>
    <t>OneAmerica</t>
  </si>
  <si>
    <t>PAi</t>
  </si>
  <si>
    <t>PCS</t>
  </si>
  <si>
    <t>Sentinel Benefits</t>
  </si>
  <si>
    <t>Sentry Life</t>
  </si>
  <si>
    <t>Sharebuilder</t>
  </si>
  <si>
    <t>Ubiquity</t>
  </si>
  <si>
    <t>Vanguard</t>
  </si>
  <si>
    <t>Count</t>
  </si>
  <si>
    <t>"All-In" %</t>
  </si>
  <si>
    <t>"All-In" Amount</t>
  </si>
  <si>
    <t>Per Head Admin Fee</t>
  </si>
  <si>
    <t>Per Head Admin Fee (Weighted Average)</t>
  </si>
  <si>
    <t>"All-In" % (Weighted Average)</t>
  </si>
  <si>
    <t>VOYA</t>
  </si>
  <si>
    <t>Hidden Fee %</t>
  </si>
  <si>
    <t>All-In Fee %</t>
  </si>
  <si>
    <t>EF</t>
  </si>
  <si>
    <t>All-In Fee</t>
  </si>
  <si>
    <t>Voya</t>
  </si>
  <si>
    <t>"All-In" % (Study Average)</t>
  </si>
  <si>
    <t>Per Head Admin Fee (Study Average)</t>
  </si>
  <si>
    <r>
      <t>"All-In" Fee %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</si>
  <si>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r>
      <t>Per-Capita Admin Fee</t>
    </r>
    <r>
      <rPr>
        <b/>
        <vertAlign val="superscript"/>
        <sz val="11"/>
        <color theme="1"/>
        <rFont val="Calibri"/>
        <family val="2"/>
        <scheme val="minor"/>
      </rPr>
      <t>(2)</t>
    </r>
  </si>
  <si>
    <r>
      <t>Hidden Fee %</t>
    </r>
    <r>
      <rPr>
        <b/>
        <vertAlign val="superscript"/>
        <sz val="11"/>
        <color theme="1"/>
        <rFont val="Calibri"/>
        <family val="2"/>
        <scheme val="minor"/>
      </rPr>
      <t>(3)</t>
    </r>
  </si>
  <si>
    <t>Participants</t>
  </si>
  <si>
    <t>Participants (Average)</t>
  </si>
  <si>
    <t>Assets (Average)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</si>
</sst>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0" fontId="0" fillId="0" borderId="0" xfId="2" applyNumberFormat="1" applyFont="1" applyAlignment="1">
      <alignment horizontal="center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10" fontId="2" fillId="2" borderId="1" xfId="2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0" fontId="2" fillId="0" borderId="0" xfId="0" applyNumberFormat="1" applyFont="1" applyAlignment="1">
      <alignment horizontal="center" wrapText="1"/>
    </xf>
    <xf numFmtId="10" fontId="0" fillId="0" borderId="0" xfId="0" applyNumberFormat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 wrapText="1"/>
    </xf>
    <xf numFmtId="164" fontId="0" fillId="3" borderId="0" xfId="0" applyNumberFormat="1" applyFill="1" applyAlignment="1">
      <alignment horizontal="center"/>
    </xf>
    <xf numFmtId="10" fontId="2" fillId="3" borderId="0" xfId="0" applyNumberFormat="1" applyFont="1" applyFill="1" applyAlignment="1">
      <alignment horizontal="center" wrapText="1"/>
    </xf>
    <xf numFmtId="10" fontId="0" fillId="3" borderId="0" xfId="0" applyNumberFormat="1" applyFill="1" applyAlignment="1">
      <alignment horizontal="center"/>
    </xf>
    <xf numFmtId="164" fontId="2" fillId="4" borderId="0" xfId="0" applyNumberFormat="1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164" fontId="0" fillId="4" borderId="0" xfId="0" applyNumberFormat="1" applyFill="1" applyAlignment="1">
      <alignment horizontal="center"/>
    </xf>
    <xf numFmtId="10" fontId="0" fillId="4" borderId="0" xfId="2" applyNumberFormat="1" applyFont="1" applyFill="1" applyAlignment="1">
      <alignment horizontal="center"/>
    </xf>
    <xf numFmtId="0" fontId="0" fillId="4" borderId="0" xfId="0" applyFill="1"/>
    <xf numFmtId="10" fontId="2" fillId="0" borderId="0" xfId="0" applyNumberFormat="1" applyFont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3" borderId="0" xfId="0" applyNumberFormat="1" applyFont="1" applyFill="1" applyAlignment="1">
      <alignment horizontal="center" wrapText="1"/>
    </xf>
    <xf numFmtId="1" fontId="0" fillId="3" borderId="0" xfId="0" applyNumberFormat="1" applyFill="1" applyAlignment="1">
      <alignment horizontal="center"/>
    </xf>
    <xf numFmtId="164" fontId="0" fillId="3" borderId="0" xfId="1" applyNumberFormat="1" applyFont="1" applyFill="1" applyAlignment="1">
      <alignment horizontal="center"/>
    </xf>
    <xf numFmtId="1" fontId="2" fillId="3" borderId="0" xfId="0" applyNumberFormat="1" applyFont="1" applyFill="1" applyBorder="1" applyAlignment="1">
      <alignment horizontal="center"/>
    </xf>
    <xf numFmtId="164" fontId="2" fillId="3" borderId="0" xfId="0" applyNumberFormat="1" applyFont="1" applyFill="1" applyBorder="1" applyAlignment="1">
      <alignment horizontal="center"/>
    </xf>
    <xf numFmtId="10" fontId="2" fillId="3" borderId="0" xfId="0" applyNumberFormat="1" applyFont="1" applyFill="1" applyBorder="1" applyAlignment="1">
      <alignment horizontal="center"/>
    </xf>
    <xf numFmtId="164" fontId="2" fillId="4" borderId="0" xfId="0" applyNumberFormat="1" applyFont="1" applyFill="1" applyBorder="1" applyAlignment="1">
      <alignment horizontal="center"/>
    </xf>
    <xf numFmtId="10" fontId="2" fillId="4" borderId="0" xfId="2" applyNumberFormat="1" applyFont="1" applyFill="1" applyBorder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0" fillId="0" borderId="0" xfId="0" applyNumberFormat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10" fontId="2" fillId="0" borderId="0" xfId="0" applyNumberFormat="1" applyFont="1" applyFill="1" applyAlignment="1">
      <alignment horizontal="center" wrapText="1"/>
    </xf>
    <xf numFmtId="10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2" fillId="0" borderId="0" xfId="0" applyNumberFormat="1" applyFont="1" applyFill="1" applyAlignment="1">
      <alignment horizontal="center" wrapText="1"/>
    </xf>
    <xf numFmtId="164" fontId="0" fillId="0" borderId="0" xfId="1" applyNumberFormat="1" applyFont="1" applyFill="1" applyAlignment="1">
      <alignment horizontal="center"/>
    </xf>
    <xf numFmtId="164" fontId="2" fillId="5" borderId="1" xfId="0" applyNumberFormat="1" applyFont="1" applyFill="1" applyBorder="1"/>
    <xf numFmtId="3" fontId="2" fillId="5" borderId="1" xfId="0" applyNumberFormat="1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164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0" fontId="0" fillId="0" borderId="0" xfId="0" applyNumberFormat="1" applyFont="1" applyFill="1" applyBorder="1" applyAlignment="1">
      <alignment horizontal="center"/>
    </xf>
    <xf numFmtId="3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/>
    </xf>
    <xf numFmtId="164" fontId="0" fillId="0" borderId="3" xfId="0" applyNumberFormat="1" applyFont="1" applyFill="1" applyBorder="1" applyAlignment="1">
      <alignment horizontal="center"/>
    </xf>
    <xf numFmtId="10" fontId="0" fillId="0" borderId="3" xfId="0" applyNumberFormat="1" applyFont="1" applyFill="1" applyBorder="1" applyAlignment="1">
      <alignment horizontal="center"/>
    </xf>
    <xf numFmtId="10" fontId="0" fillId="0" borderId="4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0" fontId="2" fillId="0" borderId="3" xfId="0" applyNumberFormat="1" applyFont="1" applyFill="1" applyBorder="1" applyAlignment="1">
      <alignment horizontal="center"/>
    </xf>
    <xf numFmtId="10" fontId="2" fillId="0" borderId="4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wrapText="1"/>
    </xf>
    <xf numFmtId="3" fontId="2" fillId="6" borderId="3" xfId="0" applyNumberFormat="1" applyFont="1" applyFill="1" applyBorder="1" applyAlignment="1">
      <alignment horizontal="center" wrapText="1"/>
    </xf>
    <xf numFmtId="1" fontId="2" fillId="6" borderId="3" xfId="0" applyNumberFormat="1" applyFont="1" applyFill="1" applyBorder="1" applyAlignment="1">
      <alignment horizontal="center" wrapText="1"/>
    </xf>
    <xf numFmtId="164" fontId="2" fillId="6" borderId="3" xfId="0" applyNumberFormat="1" applyFont="1" applyFill="1" applyBorder="1" applyAlignment="1">
      <alignment horizontal="center" wrapText="1"/>
    </xf>
    <xf numFmtId="10" fontId="2" fillId="6" borderId="3" xfId="0" applyNumberFormat="1" applyFont="1" applyFill="1" applyBorder="1" applyAlignment="1">
      <alignment horizontal="center" wrapText="1"/>
    </xf>
    <xf numFmtId="10" fontId="2" fillId="6" borderId="4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2" fillId="0" borderId="2" xfId="0" applyFont="1" applyFill="1" applyBorder="1"/>
    <xf numFmtId="164" fontId="2" fillId="0" borderId="2" xfId="0" applyNumberFormat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04B7F-5543-4A18-885C-DAE753BCC409}">
  <dimension ref="A1:O106"/>
  <sheetViews>
    <sheetView topLeftCell="A55" workbookViewId="0">
      <selection activeCell="D79" sqref="D79"/>
    </sheetView>
  </sheetViews>
  <sheetFormatPr defaultRowHeight="15" x14ac:dyDescent="0.25"/>
  <cols>
    <col min="1" max="1" width="22.140625" bestFit="1" customWidth="1"/>
    <col min="2" max="2" width="22.140625" style="4" customWidth="1"/>
    <col min="3" max="3" width="11.42578125" style="4" bestFit="1" customWidth="1"/>
    <col min="4" max="4" width="14.85546875" style="4" bestFit="1" customWidth="1"/>
    <col min="5" max="5" width="20.42578125" style="4" bestFit="1" customWidth="1"/>
    <col min="6" max="6" width="18.7109375" style="4" bestFit="1" customWidth="1"/>
    <col min="7" max="7" width="15.85546875" style="4" bestFit="1" customWidth="1"/>
    <col min="8" max="8" width="12.7109375" style="4" bestFit="1" customWidth="1"/>
    <col min="9" max="9" width="13.7109375" style="15" bestFit="1" customWidth="1"/>
    <col min="10" max="10" width="13.140625" style="4" bestFit="1" customWidth="1"/>
    <col min="11" max="11" width="18.42578125" style="4" bestFit="1" customWidth="1"/>
    <col min="12" max="12" width="14.140625" style="4" bestFit="1" customWidth="1"/>
    <col min="13" max="13" width="14.140625" style="15" customWidth="1"/>
    <col min="14" max="14" width="8.28515625" style="4" bestFit="1" customWidth="1"/>
    <col min="15" max="15" width="7.140625" style="4" bestFit="1" customWidth="1"/>
  </cols>
  <sheetData>
    <row r="1" spans="1:15" x14ac:dyDescent="0.25">
      <c r="A1" s="1" t="s">
        <v>0</v>
      </c>
      <c r="B1" s="2" t="s">
        <v>40</v>
      </c>
      <c r="C1" s="2" t="s">
        <v>57</v>
      </c>
      <c r="D1" s="3" t="s">
        <v>2</v>
      </c>
      <c r="E1" s="3" t="s">
        <v>3</v>
      </c>
      <c r="F1" s="3" t="s">
        <v>4</v>
      </c>
      <c r="G1" s="3" t="s">
        <v>5</v>
      </c>
      <c r="H1" s="2" t="s">
        <v>50</v>
      </c>
      <c r="I1" s="3" t="s">
        <v>48</v>
      </c>
      <c r="J1" s="3" t="s">
        <v>6</v>
      </c>
      <c r="K1" s="3" t="s">
        <v>7</v>
      </c>
      <c r="L1" s="3" t="s">
        <v>8</v>
      </c>
      <c r="M1" s="26" t="s">
        <v>49</v>
      </c>
      <c r="N1" s="2" t="s">
        <v>9</v>
      </c>
    </row>
    <row r="2" spans="1:15" x14ac:dyDescent="0.25">
      <c r="A2" t="s">
        <v>10</v>
      </c>
      <c r="B2" s="4">
        <v>1</v>
      </c>
      <c r="C2" s="4">
        <v>9</v>
      </c>
      <c r="D2" s="5">
        <v>15134.38</v>
      </c>
      <c r="E2" s="6">
        <v>113.51</v>
      </c>
      <c r="F2" s="6">
        <v>3160.8</v>
      </c>
      <c r="G2" s="6">
        <v>71.430000000000007</v>
      </c>
      <c r="H2" s="6">
        <f t="shared" ref="H2:H33" si="0">E2+F2+G2</f>
        <v>3345.7400000000002</v>
      </c>
      <c r="I2" s="15">
        <f t="shared" ref="I2:I33" si="1">H2/D2</f>
        <v>0.22106885118518238</v>
      </c>
      <c r="J2" s="6">
        <v>1512.11</v>
      </c>
      <c r="K2" s="6">
        <v>18.02</v>
      </c>
      <c r="L2" s="6">
        <f t="shared" ref="L2:L33" si="2">J2+K2</f>
        <v>1530.1299999999999</v>
      </c>
      <c r="M2" s="15">
        <f t="shared" ref="M2:M33" si="3">L2/D2</f>
        <v>0.10110291931351004</v>
      </c>
      <c r="N2" s="7">
        <f t="shared" ref="N2:N33" si="4">(H2-L2)/H2</f>
        <v>0.54266320754153052</v>
      </c>
      <c r="O2" s="4">
        <v>2019</v>
      </c>
    </row>
    <row r="3" spans="1:15" x14ac:dyDescent="0.25">
      <c r="A3" t="s">
        <v>10</v>
      </c>
      <c r="B3" s="4">
        <v>1</v>
      </c>
      <c r="C3" s="4">
        <v>4</v>
      </c>
      <c r="D3" s="5">
        <v>41543.07</v>
      </c>
      <c r="E3" s="6">
        <v>311.57</v>
      </c>
      <c r="F3" s="6">
        <v>2944.8</v>
      </c>
      <c r="G3" s="6">
        <v>201.08</v>
      </c>
      <c r="H3" s="6">
        <f t="shared" si="0"/>
        <v>3457.4500000000003</v>
      </c>
      <c r="I3" s="15">
        <f t="shared" si="1"/>
        <v>8.3225673981244044E-2</v>
      </c>
      <c r="J3" s="6">
        <v>1533.23</v>
      </c>
      <c r="K3" s="6">
        <v>49.46</v>
      </c>
      <c r="L3" s="6">
        <f t="shared" si="2"/>
        <v>1582.69</v>
      </c>
      <c r="M3" s="15">
        <f t="shared" si="3"/>
        <v>3.8097569582604275E-2</v>
      </c>
      <c r="N3" s="7">
        <f t="shared" si="4"/>
        <v>0.54223777639589876</v>
      </c>
      <c r="O3" s="4">
        <v>2019</v>
      </c>
    </row>
    <row r="4" spans="1:15" x14ac:dyDescent="0.25">
      <c r="A4" t="s">
        <v>10</v>
      </c>
      <c r="B4" s="4">
        <v>1</v>
      </c>
      <c r="C4" s="4">
        <v>3</v>
      </c>
      <c r="D4" s="5">
        <v>47411.33</v>
      </c>
      <c r="E4" s="6">
        <v>0</v>
      </c>
      <c r="F4" s="6">
        <v>2381.88</v>
      </c>
      <c r="G4" s="6">
        <v>591.42999999999995</v>
      </c>
      <c r="H4" s="6">
        <f t="shared" si="0"/>
        <v>2973.31</v>
      </c>
      <c r="I4" s="15">
        <f t="shared" si="1"/>
        <v>6.2713068796002983E-2</v>
      </c>
      <c r="J4" s="6">
        <v>1537.93</v>
      </c>
      <c r="K4" s="6">
        <v>56.44</v>
      </c>
      <c r="L4" s="6">
        <f t="shared" si="2"/>
        <v>1594.3700000000001</v>
      </c>
      <c r="M4" s="15">
        <f t="shared" si="3"/>
        <v>3.3628459695182564E-2</v>
      </c>
      <c r="N4" s="7">
        <f t="shared" si="4"/>
        <v>0.46377269776780755</v>
      </c>
      <c r="O4" s="4">
        <v>2019</v>
      </c>
    </row>
    <row r="5" spans="1:15" x14ac:dyDescent="0.25">
      <c r="A5" t="s">
        <v>10</v>
      </c>
      <c r="B5" s="4">
        <v>1</v>
      </c>
      <c r="C5" s="4">
        <v>13</v>
      </c>
      <c r="D5" s="5">
        <v>164933.39000000001</v>
      </c>
      <c r="E5" s="6">
        <v>818.09</v>
      </c>
      <c r="F5" s="6">
        <v>2613.6</v>
      </c>
      <c r="G5" s="6">
        <v>1100.06</v>
      </c>
      <c r="H5" s="6">
        <f t="shared" si="0"/>
        <v>4531.75</v>
      </c>
      <c r="I5" s="15">
        <f t="shared" si="1"/>
        <v>2.7476243591428029E-2</v>
      </c>
      <c r="J5" s="6">
        <v>1631.95</v>
      </c>
      <c r="K5" s="6">
        <v>196.35</v>
      </c>
      <c r="L5" s="6">
        <f t="shared" si="2"/>
        <v>1828.3</v>
      </c>
      <c r="M5" s="15">
        <f t="shared" si="3"/>
        <v>1.1085081074244578E-2</v>
      </c>
      <c r="N5" s="7">
        <f t="shared" si="4"/>
        <v>0.59655762122800238</v>
      </c>
      <c r="O5" s="4">
        <v>2019</v>
      </c>
    </row>
    <row r="6" spans="1:15" x14ac:dyDescent="0.25">
      <c r="A6" t="s">
        <v>10</v>
      </c>
      <c r="B6" s="4">
        <v>1</v>
      </c>
      <c r="C6" s="4">
        <v>38</v>
      </c>
      <c r="D6" s="5">
        <v>208615.33</v>
      </c>
      <c r="E6" s="6">
        <v>0</v>
      </c>
      <c r="F6" s="6">
        <v>10440</v>
      </c>
      <c r="G6" s="6">
        <v>312.25</v>
      </c>
      <c r="H6" s="6">
        <f t="shared" si="0"/>
        <v>10752.25</v>
      </c>
      <c r="I6" s="15">
        <f t="shared" si="1"/>
        <v>5.1541034879843205E-2</v>
      </c>
      <c r="J6" s="6">
        <v>1906.89</v>
      </c>
      <c r="K6" s="6">
        <v>248.35</v>
      </c>
      <c r="L6" s="6">
        <f t="shared" si="2"/>
        <v>2155.2400000000002</v>
      </c>
      <c r="M6" s="15">
        <f t="shared" si="3"/>
        <v>1.0331167896434075E-2</v>
      </c>
      <c r="N6" s="7">
        <f t="shared" si="4"/>
        <v>0.79955451184635773</v>
      </c>
      <c r="O6" s="4">
        <v>2019</v>
      </c>
    </row>
    <row r="7" spans="1:15" x14ac:dyDescent="0.25">
      <c r="A7" t="s">
        <v>10</v>
      </c>
      <c r="B7" s="4">
        <v>1</v>
      </c>
      <c r="C7" s="4">
        <v>35</v>
      </c>
      <c r="D7" s="5">
        <v>308611.67</v>
      </c>
      <c r="E7" s="6">
        <v>1651.51</v>
      </c>
      <c r="F7" s="6">
        <v>3696</v>
      </c>
      <c r="G7" s="6">
        <v>1556.38</v>
      </c>
      <c r="H7" s="6">
        <f t="shared" si="0"/>
        <v>6903.89</v>
      </c>
      <c r="I7" s="15">
        <f t="shared" si="1"/>
        <v>2.2370800170972149E-2</v>
      </c>
      <c r="J7" s="6">
        <v>1896.89</v>
      </c>
      <c r="K7" s="6">
        <v>367.39</v>
      </c>
      <c r="L7" s="6">
        <f t="shared" si="2"/>
        <v>2264.2800000000002</v>
      </c>
      <c r="M7" s="15">
        <f t="shared" si="3"/>
        <v>7.3369876129441257E-3</v>
      </c>
      <c r="N7" s="7">
        <f t="shared" si="4"/>
        <v>0.67202837820417194</v>
      </c>
      <c r="O7" s="4">
        <v>2019</v>
      </c>
    </row>
    <row r="8" spans="1:15" x14ac:dyDescent="0.25">
      <c r="A8" t="s">
        <v>10</v>
      </c>
      <c r="B8" s="4">
        <v>1</v>
      </c>
      <c r="C8" s="4">
        <v>14</v>
      </c>
      <c r="D8" s="5">
        <v>402203.39</v>
      </c>
      <c r="E8" s="6">
        <v>0</v>
      </c>
      <c r="F8" s="6">
        <v>4380.32</v>
      </c>
      <c r="G8" s="6">
        <v>1120.31</v>
      </c>
      <c r="H8" s="6">
        <f t="shared" si="0"/>
        <v>5500.6299999999992</v>
      </c>
      <c r="I8" s="15">
        <f t="shared" si="1"/>
        <v>1.3676239775104827E-2</v>
      </c>
      <c r="J8" s="6">
        <v>1821.76</v>
      </c>
      <c r="K8" s="6">
        <v>478.81</v>
      </c>
      <c r="L8" s="6">
        <f t="shared" si="2"/>
        <v>2300.5700000000002</v>
      </c>
      <c r="M8" s="15">
        <f t="shared" si="3"/>
        <v>5.719916980311877E-3</v>
      </c>
      <c r="N8" s="7">
        <f t="shared" si="4"/>
        <v>0.58176245266451287</v>
      </c>
      <c r="O8" s="4">
        <v>2019</v>
      </c>
    </row>
    <row r="9" spans="1:15" x14ac:dyDescent="0.25">
      <c r="A9" t="s">
        <v>10</v>
      </c>
      <c r="B9" s="4">
        <v>1</v>
      </c>
      <c r="C9" s="4">
        <v>4</v>
      </c>
      <c r="D9" s="5">
        <v>935221.13</v>
      </c>
      <c r="E9" s="6">
        <v>0</v>
      </c>
      <c r="F9" s="6">
        <v>2937.6</v>
      </c>
      <c r="G9" s="6">
        <v>1506.43</v>
      </c>
      <c r="H9" s="6">
        <f t="shared" si="0"/>
        <v>4444.03</v>
      </c>
      <c r="I9" s="15">
        <f t="shared" si="1"/>
        <v>4.7518494369347703E-3</v>
      </c>
      <c r="J9" s="6">
        <v>2248.1799999999998</v>
      </c>
      <c r="K9" s="6">
        <v>1113.3599999999999</v>
      </c>
      <c r="L9" s="6">
        <f t="shared" si="2"/>
        <v>3361.54</v>
      </c>
      <c r="M9" s="15">
        <f t="shared" si="3"/>
        <v>3.5943798660750962E-3</v>
      </c>
      <c r="N9" s="7">
        <f t="shared" si="4"/>
        <v>0.24358296411140334</v>
      </c>
      <c r="O9" s="4">
        <v>2019</v>
      </c>
    </row>
    <row r="10" spans="1:15" x14ac:dyDescent="0.25">
      <c r="A10" t="s">
        <v>10</v>
      </c>
      <c r="B10" s="4">
        <v>1</v>
      </c>
      <c r="C10" s="4">
        <v>14</v>
      </c>
      <c r="D10" s="5">
        <v>1629071.77</v>
      </c>
      <c r="E10" s="6">
        <v>8431.8799999999992</v>
      </c>
      <c r="F10" s="6">
        <v>2522.64</v>
      </c>
      <c r="G10" s="6">
        <v>9458.08</v>
      </c>
      <c r="H10" s="6">
        <f t="shared" si="0"/>
        <v>20412.599999999999</v>
      </c>
      <c r="I10" s="15">
        <f t="shared" si="1"/>
        <v>1.2530203012479922E-2</v>
      </c>
      <c r="J10" s="6">
        <v>2803.26</v>
      </c>
      <c r="K10" s="6">
        <v>1939.37</v>
      </c>
      <c r="L10" s="6">
        <f t="shared" si="2"/>
        <v>4742.63</v>
      </c>
      <c r="M10" s="15">
        <f t="shared" si="3"/>
        <v>2.9112468138834668E-3</v>
      </c>
      <c r="N10" s="7">
        <f t="shared" si="4"/>
        <v>0.76766164035938578</v>
      </c>
      <c r="O10" s="4">
        <v>2019</v>
      </c>
    </row>
    <row r="11" spans="1:15" x14ac:dyDescent="0.25">
      <c r="A11" t="s">
        <v>10</v>
      </c>
      <c r="B11" s="4">
        <v>1</v>
      </c>
      <c r="C11" s="4">
        <v>65</v>
      </c>
      <c r="D11" s="5">
        <v>2250954.35</v>
      </c>
      <c r="E11" s="6">
        <v>13764.51</v>
      </c>
      <c r="F11" s="6">
        <v>4816.8</v>
      </c>
      <c r="G11" s="6">
        <v>11221.9</v>
      </c>
      <c r="H11" s="6">
        <f t="shared" si="0"/>
        <v>29803.21</v>
      </c>
      <c r="I11" s="15">
        <f t="shared" si="1"/>
        <v>1.3240255183318133E-2</v>
      </c>
      <c r="J11" s="6">
        <v>4350.76</v>
      </c>
      <c r="K11" s="6">
        <v>2679.71</v>
      </c>
      <c r="L11" s="6">
        <f t="shared" si="2"/>
        <v>7030.47</v>
      </c>
      <c r="M11" s="15">
        <f t="shared" si="3"/>
        <v>3.1233285561744067E-3</v>
      </c>
      <c r="N11" s="7">
        <f t="shared" si="4"/>
        <v>0.76410359823656571</v>
      </c>
      <c r="O11" s="4">
        <v>2019</v>
      </c>
    </row>
    <row r="12" spans="1:15" x14ac:dyDescent="0.25">
      <c r="A12" t="s">
        <v>10</v>
      </c>
      <c r="B12" s="4">
        <v>1</v>
      </c>
      <c r="C12" s="4">
        <v>14</v>
      </c>
      <c r="D12" s="5">
        <v>250990.77</v>
      </c>
      <c r="E12" s="6">
        <v>1520.78</v>
      </c>
      <c r="F12" s="6">
        <v>0</v>
      </c>
      <c r="G12" s="6">
        <v>1006.63</v>
      </c>
      <c r="H12" s="6">
        <f t="shared" si="0"/>
        <v>2527.41</v>
      </c>
      <c r="I12" s="15">
        <f t="shared" si="1"/>
        <v>1.0069732843163913E-2</v>
      </c>
      <c r="J12" s="6">
        <v>1700.79</v>
      </c>
      <c r="K12" s="6">
        <v>298.8</v>
      </c>
      <c r="L12" s="6">
        <f t="shared" si="2"/>
        <v>1999.59</v>
      </c>
      <c r="M12" s="15">
        <f t="shared" si="3"/>
        <v>7.9667869858321885E-3</v>
      </c>
      <c r="N12" s="7">
        <f t="shared" si="4"/>
        <v>0.20883829691264968</v>
      </c>
      <c r="O12" s="4">
        <v>2020</v>
      </c>
    </row>
    <row r="13" spans="1:15" x14ac:dyDescent="0.25">
      <c r="A13" t="s">
        <v>10</v>
      </c>
      <c r="B13" s="4">
        <v>1</v>
      </c>
      <c r="C13" s="4">
        <v>23</v>
      </c>
      <c r="D13" s="5">
        <v>329199.49</v>
      </c>
      <c r="E13" s="6">
        <v>2343.5300000000002</v>
      </c>
      <c r="F13" s="6">
        <v>3810.24</v>
      </c>
      <c r="G13" s="6">
        <v>464.91</v>
      </c>
      <c r="H13" s="6">
        <f t="shared" si="0"/>
        <v>6618.68</v>
      </c>
      <c r="I13" s="15">
        <f t="shared" si="1"/>
        <v>2.0105377441502113E-2</v>
      </c>
      <c r="J13" s="6">
        <v>1763.36</v>
      </c>
      <c r="K13" s="6">
        <v>391.9</v>
      </c>
      <c r="L13" s="6">
        <f t="shared" si="2"/>
        <v>2155.2599999999998</v>
      </c>
      <c r="M13" s="15">
        <f t="shared" si="3"/>
        <v>6.546972475564892E-3</v>
      </c>
      <c r="N13" s="7">
        <f t="shared" si="4"/>
        <v>0.67436709434509601</v>
      </c>
      <c r="O13" s="4">
        <v>2020</v>
      </c>
    </row>
    <row r="14" spans="1:15" x14ac:dyDescent="0.25">
      <c r="A14" t="s">
        <v>10</v>
      </c>
      <c r="B14" s="4">
        <v>1</v>
      </c>
      <c r="C14" s="4">
        <v>64</v>
      </c>
      <c r="D14" s="5">
        <v>997904.08</v>
      </c>
      <c r="E14" s="6">
        <v>0</v>
      </c>
      <c r="F14" s="6">
        <v>15120</v>
      </c>
      <c r="G14" s="6">
        <v>1583.921282</v>
      </c>
      <c r="H14" s="6">
        <f t="shared" si="0"/>
        <v>16703.921281999999</v>
      </c>
      <c r="I14" s="15">
        <f t="shared" si="1"/>
        <v>1.6739004897144021E-2</v>
      </c>
      <c r="J14" s="6">
        <v>3318.3232640000001</v>
      </c>
      <c r="K14" s="6">
        <v>1187.9810476190482</v>
      </c>
      <c r="L14" s="6">
        <f t="shared" si="2"/>
        <v>4506.3043116190483</v>
      </c>
      <c r="M14" s="15">
        <f t="shared" si="3"/>
        <v>4.5157690021861109E-3</v>
      </c>
      <c r="N14" s="7">
        <f t="shared" si="4"/>
        <v>0.73022476366223044</v>
      </c>
      <c r="O14" s="4">
        <v>2021</v>
      </c>
    </row>
    <row r="15" spans="1:15" x14ac:dyDescent="0.25">
      <c r="A15" t="s">
        <v>19</v>
      </c>
      <c r="B15" s="4">
        <v>1</v>
      </c>
      <c r="C15" s="4">
        <v>24</v>
      </c>
      <c r="D15" s="5">
        <v>2098715.87</v>
      </c>
      <c r="E15" s="6">
        <v>0</v>
      </c>
      <c r="F15" s="6">
        <v>7297.43</v>
      </c>
      <c r="G15" s="6">
        <v>11554.78</v>
      </c>
      <c r="H15" s="6">
        <f t="shared" si="0"/>
        <v>18852.21</v>
      </c>
      <c r="I15" s="15">
        <f t="shared" si="1"/>
        <v>8.982735714482399E-3</v>
      </c>
      <c r="J15" s="6">
        <v>3178.97</v>
      </c>
      <c r="K15" s="6">
        <v>2498.4699999999998</v>
      </c>
      <c r="L15" s="6">
        <f t="shared" si="2"/>
        <v>5677.44</v>
      </c>
      <c r="M15" s="15">
        <f t="shared" si="3"/>
        <v>2.7051970593808868E-3</v>
      </c>
      <c r="N15" s="7">
        <f t="shared" si="4"/>
        <v>0.69884485691597964</v>
      </c>
      <c r="O15" s="4">
        <v>2019</v>
      </c>
    </row>
    <row r="16" spans="1:15" x14ac:dyDescent="0.25">
      <c r="A16" t="s">
        <v>20</v>
      </c>
      <c r="B16" s="4">
        <v>1</v>
      </c>
      <c r="C16" s="4">
        <v>7</v>
      </c>
      <c r="D16" s="5">
        <v>98803.09</v>
      </c>
      <c r="E16" s="6">
        <v>839.83</v>
      </c>
      <c r="F16" s="6">
        <v>2335</v>
      </c>
      <c r="G16" s="6">
        <v>636.02</v>
      </c>
      <c r="H16" s="6">
        <f t="shared" si="0"/>
        <v>3810.85</v>
      </c>
      <c r="I16" s="15">
        <f t="shared" si="1"/>
        <v>3.8570149982151365E-2</v>
      </c>
      <c r="J16" s="6">
        <v>1579.04</v>
      </c>
      <c r="K16" s="6">
        <v>117.62</v>
      </c>
      <c r="L16" s="6">
        <f t="shared" si="2"/>
        <v>1696.6599999999999</v>
      </c>
      <c r="M16" s="15">
        <f t="shared" si="3"/>
        <v>1.7172135001040957E-2</v>
      </c>
      <c r="N16" s="7">
        <f t="shared" si="4"/>
        <v>0.55478174160620342</v>
      </c>
      <c r="O16" s="4">
        <v>2019</v>
      </c>
    </row>
    <row r="17" spans="1:15" x14ac:dyDescent="0.25">
      <c r="A17" t="s">
        <v>20</v>
      </c>
      <c r="B17" s="4">
        <v>1</v>
      </c>
      <c r="C17" s="4">
        <v>20</v>
      </c>
      <c r="D17" s="5">
        <v>344093.69</v>
      </c>
      <c r="E17" s="6">
        <v>6685.03</v>
      </c>
      <c r="F17" s="6">
        <v>2900</v>
      </c>
      <c r="G17" s="6">
        <v>1472.79</v>
      </c>
      <c r="H17" s="6">
        <f t="shared" si="0"/>
        <v>11057.82</v>
      </c>
      <c r="I17" s="15">
        <f t="shared" si="1"/>
        <v>3.2136073172396737E-2</v>
      </c>
      <c r="J17" s="6">
        <v>1775.27</v>
      </c>
      <c r="K17" s="6">
        <v>409.64</v>
      </c>
      <c r="L17" s="6">
        <f t="shared" si="2"/>
        <v>2184.91</v>
      </c>
      <c r="M17" s="15">
        <f t="shared" si="3"/>
        <v>6.3497531733290426E-3</v>
      </c>
      <c r="N17" s="7">
        <f t="shared" si="4"/>
        <v>0.80241042086053127</v>
      </c>
      <c r="O17" s="4">
        <v>2019</v>
      </c>
    </row>
    <row r="18" spans="1:15" x14ac:dyDescent="0.25">
      <c r="A18" t="s">
        <v>20</v>
      </c>
      <c r="B18" s="4">
        <v>1</v>
      </c>
      <c r="C18" s="4">
        <v>6</v>
      </c>
      <c r="D18" s="5">
        <v>503805.38</v>
      </c>
      <c r="E18" s="6">
        <v>5541.86</v>
      </c>
      <c r="F18" s="6">
        <v>1070</v>
      </c>
      <c r="G18" s="6">
        <v>1895.54</v>
      </c>
      <c r="H18" s="6">
        <f t="shared" si="0"/>
        <v>8507.4</v>
      </c>
      <c r="I18" s="15">
        <f t="shared" si="1"/>
        <v>1.688628255617278E-2</v>
      </c>
      <c r="J18" s="6">
        <v>1903.04</v>
      </c>
      <c r="K18" s="6">
        <v>599.77</v>
      </c>
      <c r="L18" s="6">
        <f t="shared" si="2"/>
        <v>2502.81</v>
      </c>
      <c r="M18" s="15">
        <f t="shared" si="3"/>
        <v>4.9678111813732514E-3</v>
      </c>
      <c r="N18" s="7">
        <f t="shared" si="4"/>
        <v>0.70580788490020463</v>
      </c>
      <c r="O18" s="4">
        <v>2019</v>
      </c>
    </row>
    <row r="19" spans="1:15" x14ac:dyDescent="0.25">
      <c r="A19" t="s">
        <v>20</v>
      </c>
      <c r="B19" s="4">
        <v>1</v>
      </c>
      <c r="C19" s="4">
        <v>7</v>
      </c>
      <c r="D19" s="6">
        <v>415923.59</v>
      </c>
      <c r="E19" s="6">
        <v>2703.5033350000003</v>
      </c>
      <c r="F19" s="6">
        <v>1825</v>
      </c>
      <c r="G19" s="6">
        <v>1356.8285029999997</v>
      </c>
      <c r="H19" s="6">
        <f t="shared" si="0"/>
        <v>5885.3318380000001</v>
      </c>
      <c r="I19" s="15">
        <f t="shared" si="1"/>
        <v>1.4150031350710355E-2</v>
      </c>
      <c r="J19" s="6">
        <v>1832.7388719999999</v>
      </c>
      <c r="K19" s="6">
        <v>495.14713095238108</v>
      </c>
      <c r="L19" s="6">
        <f t="shared" si="2"/>
        <v>2327.8860029523812</v>
      </c>
      <c r="M19" s="15">
        <f t="shared" si="3"/>
        <v>5.5969078429823635E-3</v>
      </c>
      <c r="N19" s="7">
        <f t="shared" si="4"/>
        <v>0.60445968604151612</v>
      </c>
      <c r="O19" s="4">
        <v>2020</v>
      </c>
    </row>
    <row r="20" spans="1:15" x14ac:dyDescent="0.25">
      <c r="A20" t="s">
        <v>20</v>
      </c>
      <c r="B20" s="4">
        <v>1</v>
      </c>
      <c r="C20" s="4">
        <v>32</v>
      </c>
      <c r="D20" s="6">
        <v>620029.88</v>
      </c>
      <c r="E20" s="6">
        <v>2170.1045799999997</v>
      </c>
      <c r="F20" s="6">
        <v>2040</v>
      </c>
      <c r="G20" s="6">
        <v>2179.7314700000002</v>
      </c>
      <c r="H20" s="6">
        <f t="shared" si="0"/>
        <v>6389.8360499999999</v>
      </c>
      <c r="I20" s="15">
        <f t="shared" si="1"/>
        <v>1.0305690509625116E-2</v>
      </c>
      <c r="J20" s="6">
        <v>2056.0239040000001</v>
      </c>
      <c r="K20" s="6">
        <v>738.13080952380972</v>
      </c>
      <c r="L20" s="6">
        <f t="shared" si="2"/>
        <v>2794.1547135238097</v>
      </c>
      <c r="M20" s="15">
        <f t="shared" si="3"/>
        <v>4.5064839673917166E-3</v>
      </c>
      <c r="N20" s="7">
        <f t="shared" si="4"/>
        <v>0.56271887233729423</v>
      </c>
      <c r="O20" s="4">
        <v>2020</v>
      </c>
    </row>
    <row r="21" spans="1:15" x14ac:dyDescent="0.25">
      <c r="A21" t="s">
        <v>20</v>
      </c>
      <c r="B21" s="4">
        <v>1</v>
      </c>
      <c r="C21" s="4">
        <v>10</v>
      </c>
      <c r="D21" s="5">
        <v>681866.17</v>
      </c>
      <c r="E21" s="6">
        <v>7500.53</v>
      </c>
      <c r="F21" s="6">
        <v>1061.76</v>
      </c>
      <c r="G21" s="6">
        <v>2158.11</v>
      </c>
      <c r="H21" s="6">
        <f t="shared" si="0"/>
        <v>10720.4</v>
      </c>
      <c r="I21" s="15">
        <f t="shared" si="1"/>
        <v>1.5722146766718164E-2</v>
      </c>
      <c r="J21" s="6">
        <v>2045.49</v>
      </c>
      <c r="K21" s="6">
        <v>811.75</v>
      </c>
      <c r="L21" s="6">
        <f t="shared" si="2"/>
        <v>2857.24</v>
      </c>
      <c r="M21" s="15">
        <f t="shared" si="3"/>
        <v>4.1903237405076128E-3</v>
      </c>
      <c r="N21" s="7">
        <f t="shared" si="4"/>
        <v>0.73347636282228279</v>
      </c>
      <c r="O21" s="4">
        <v>2020</v>
      </c>
    </row>
    <row r="22" spans="1:15" x14ac:dyDescent="0.25">
      <c r="A22" t="s">
        <v>21</v>
      </c>
      <c r="B22" s="4">
        <v>1</v>
      </c>
      <c r="C22" s="4">
        <v>11</v>
      </c>
      <c r="D22" s="5">
        <v>1542541.7</v>
      </c>
      <c r="E22" s="6">
        <v>22274.720000000001</v>
      </c>
      <c r="F22" s="6">
        <v>1720</v>
      </c>
      <c r="G22" s="6">
        <v>5608.27</v>
      </c>
      <c r="H22" s="6">
        <f t="shared" si="0"/>
        <v>29602.99</v>
      </c>
      <c r="I22" s="15">
        <f t="shared" si="1"/>
        <v>1.9191046828750238E-2</v>
      </c>
      <c r="J22" s="6">
        <v>2734.03</v>
      </c>
      <c r="K22" s="6">
        <v>1836.36</v>
      </c>
      <c r="L22" s="6">
        <f t="shared" si="2"/>
        <v>4570.3900000000003</v>
      </c>
      <c r="M22" s="15">
        <f t="shared" si="3"/>
        <v>2.9628955897918353E-3</v>
      </c>
      <c r="N22" s="7">
        <f t="shared" si="4"/>
        <v>0.84561052785546331</v>
      </c>
      <c r="O22" s="4">
        <v>2019</v>
      </c>
    </row>
    <row r="23" spans="1:15" x14ac:dyDescent="0.25">
      <c r="A23" t="s">
        <v>22</v>
      </c>
      <c r="B23" s="4">
        <v>1</v>
      </c>
      <c r="C23" s="4">
        <v>15</v>
      </c>
      <c r="D23" s="5">
        <v>440955.27</v>
      </c>
      <c r="E23" s="6">
        <v>6614.33</v>
      </c>
      <c r="F23" s="6">
        <v>2225</v>
      </c>
      <c r="G23" s="6">
        <v>589.75</v>
      </c>
      <c r="H23" s="6">
        <f t="shared" si="0"/>
        <v>9429.08</v>
      </c>
      <c r="I23" s="15">
        <f t="shared" si="1"/>
        <v>2.1383302664689775E-2</v>
      </c>
      <c r="J23" s="6">
        <v>1852.76</v>
      </c>
      <c r="K23" s="6">
        <v>524.95000000000005</v>
      </c>
      <c r="L23" s="6">
        <f t="shared" si="2"/>
        <v>2377.71</v>
      </c>
      <c r="M23" s="15">
        <f t="shared" si="3"/>
        <v>5.392179574132315E-3</v>
      </c>
      <c r="N23" s="7">
        <f t="shared" si="4"/>
        <v>0.7478322381398822</v>
      </c>
      <c r="O23" s="4">
        <v>2019</v>
      </c>
    </row>
    <row r="24" spans="1:15" x14ac:dyDescent="0.25">
      <c r="A24" t="s">
        <v>22</v>
      </c>
      <c r="B24" s="4">
        <v>1</v>
      </c>
      <c r="C24" s="4">
        <v>5</v>
      </c>
      <c r="D24" s="5">
        <v>570139.02</v>
      </c>
      <c r="E24" s="6">
        <v>7808.89</v>
      </c>
      <c r="F24" s="6">
        <v>650</v>
      </c>
      <c r="G24" s="6">
        <v>2219.9699999999998</v>
      </c>
      <c r="H24" s="6">
        <f t="shared" si="0"/>
        <v>10678.859999999999</v>
      </c>
      <c r="I24" s="15">
        <f t="shared" si="1"/>
        <v>1.8730273890041761E-2</v>
      </c>
      <c r="J24" s="6">
        <v>1956.11</v>
      </c>
      <c r="K24" s="6">
        <v>678.74</v>
      </c>
      <c r="L24" s="6">
        <f t="shared" si="2"/>
        <v>2634.85</v>
      </c>
      <c r="M24" s="15">
        <f t="shared" si="3"/>
        <v>4.6214167204342545E-3</v>
      </c>
      <c r="N24" s="7">
        <f t="shared" si="4"/>
        <v>0.75326486160507766</v>
      </c>
      <c r="O24" s="4">
        <v>2019</v>
      </c>
    </row>
    <row r="25" spans="1:15" x14ac:dyDescent="0.25">
      <c r="A25" t="s">
        <v>22</v>
      </c>
      <c r="B25" s="4">
        <v>1</v>
      </c>
      <c r="C25" s="4">
        <v>3</v>
      </c>
      <c r="D25" s="5">
        <v>1000301.86</v>
      </c>
      <c r="E25" s="6">
        <v>11189.96</v>
      </c>
      <c r="F25" s="6">
        <v>800</v>
      </c>
      <c r="G25" s="6">
        <v>2319.5</v>
      </c>
      <c r="H25" s="6">
        <f t="shared" si="0"/>
        <v>14309.46</v>
      </c>
      <c r="I25" s="15">
        <f t="shared" si="1"/>
        <v>1.4305141849881194E-2</v>
      </c>
      <c r="J25" s="6">
        <v>2300.2399999999998</v>
      </c>
      <c r="K25" s="6">
        <v>1190.8399999999999</v>
      </c>
      <c r="L25" s="6">
        <f t="shared" si="2"/>
        <v>3491.08</v>
      </c>
      <c r="M25" s="15">
        <f t="shared" si="3"/>
        <v>3.4900265006005287E-3</v>
      </c>
      <c r="N25" s="7">
        <f t="shared" si="4"/>
        <v>0.75602992705524874</v>
      </c>
      <c r="O25" s="4">
        <v>2019</v>
      </c>
    </row>
    <row r="26" spans="1:15" x14ac:dyDescent="0.25">
      <c r="A26" t="s">
        <v>22</v>
      </c>
      <c r="B26" s="4">
        <v>1</v>
      </c>
      <c r="C26" s="4">
        <v>18</v>
      </c>
      <c r="D26" s="5">
        <v>1142311.54</v>
      </c>
      <c r="E26" s="6">
        <v>17549.259999999998</v>
      </c>
      <c r="F26" s="6">
        <v>2330</v>
      </c>
      <c r="G26" s="6">
        <v>3063.21</v>
      </c>
      <c r="H26" s="6">
        <f t="shared" si="0"/>
        <v>22942.469999999998</v>
      </c>
      <c r="I26" s="15">
        <f t="shared" si="1"/>
        <v>2.0084249520931914E-2</v>
      </c>
      <c r="J26" s="6">
        <v>2413.85</v>
      </c>
      <c r="K26" s="6">
        <v>1359.89</v>
      </c>
      <c r="L26" s="6">
        <f t="shared" si="2"/>
        <v>3773.74</v>
      </c>
      <c r="M26" s="15">
        <f t="shared" si="3"/>
        <v>3.303599646730348E-3</v>
      </c>
      <c r="N26" s="7">
        <f t="shared" si="4"/>
        <v>0.83551291556663243</v>
      </c>
      <c r="O26" s="4">
        <v>2019</v>
      </c>
    </row>
    <row r="27" spans="1:15" x14ac:dyDescent="0.25">
      <c r="A27" t="s">
        <v>22</v>
      </c>
      <c r="B27" s="4">
        <v>1</v>
      </c>
      <c r="C27" s="4">
        <v>10</v>
      </c>
      <c r="D27" s="6">
        <v>413004.49</v>
      </c>
      <c r="E27" s="6">
        <v>6401.5695949999999</v>
      </c>
      <c r="F27" s="6">
        <v>250</v>
      </c>
      <c r="G27" s="6">
        <v>354.85448699999961</v>
      </c>
      <c r="H27" s="6">
        <f t="shared" si="0"/>
        <v>7006.4240819999995</v>
      </c>
      <c r="I27" s="15">
        <f t="shared" si="1"/>
        <v>1.6964522787633617E-2</v>
      </c>
      <c r="J27" s="6">
        <v>1830.4035920000001</v>
      </c>
      <c r="K27" s="6">
        <v>491.67201190476203</v>
      </c>
      <c r="L27" s="6">
        <f t="shared" si="2"/>
        <v>2322.0756039047619</v>
      </c>
      <c r="M27" s="15">
        <f t="shared" si="3"/>
        <v>5.6223979644985508E-3</v>
      </c>
      <c r="N27" s="7">
        <f t="shared" si="4"/>
        <v>0.66857906733474226</v>
      </c>
      <c r="O27" s="4">
        <v>2020</v>
      </c>
    </row>
    <row r="28" spans="1:15" x14ac:dyDescent="0.25">
      <c r="A28" t="s">
        <v>23</v>
      </c>
      <c r="B28" s="4">
        <v>1</v>
      </c>
      <c r="C28" s="4">
        <v>5</v>
      </c>
      <c r="D28" s="5">
        <v>534290.98</v>
      </c>
      <c r="E28" s="6">
        <v>492.11</v>
      </c>
      <c r="F28" s="6">
        <v>4050</v>
      </c>
      <c r="G28" s="6">
        <v>3236.79</v>
      </c>
      <c r="H28" s="6">
        <f t="shared" si="0"/>
        <v>7778.9</v>
      </c>
      <c r="I28" s="15">
        <f t="shared" si="1"/>
        <v>1.4559295011867878E-2</v>
      </c>
      <c r="J28" s="6">
        <v>1927.43</v>
      </c>
      <c r="K28" s="6">
        <v>636.05999999999995</v>
      </c>
      <c r="L28" s="6">
        <f t="shared" si="2"/>
        <v>2563.4899999999998</v>
      </c>
      <c r="M28" s="15">
        <f t="shared" si="3"/>
        <v>4.79792864929144E-3</v>
      </c>
      <c r="N28" s="7">
        <f t="shared" si="4"/>
        <v>0.67045597706616622</v>
      </c>
      <c r="O28" s="4">
        <v>2019</v>
      </c>
    </row>
    <row r="29" spans="1:15" x14ac:dyDescent="0.25">
      <c r="A29" t="s">
        <v>23</v>
      </c>
      <c r="B29" s="4">
        <v>1</v>
      </c>
      <c r="C29" s="4">
        <v>10</v>
      </c>
      <c r="D29" s="5">
        <v>641927.36</v>
      </c>
      <c r="E29" s="6">
        <v>474.88</v>
      </c>
      <c r="F29" s="6">
        <v>4079.93</v>
      </c>
      <c r="G29" s="6">
        <v>2898.56</v>
      </c>
      <c r="H29" s="6">
        <f t="shared" si="0"/>
        <v>7453.369999999999</v>
      </c>
      <c r="I29" s="15">
        <f t="shared" si="1"/>
        <v>1.1610924326391072E-2</v>
      </c>
      <c r="J29" s="6">
        <v>2013.54</v>
      </c>
      <c r="K29" s="6">
        <v>764.2</v>
      </c>
      <c r="L29" s="6">
        <f t="shared" si="2"/>
        <v>2777.74</v>
      </c>
      <c r="M29" s="15">
        <f t="shared" si="3"/>
        <v>4.327187425069403E-3</v>
      </c>
      <c r="N29" s="7">
        <f t="shared" si="4"/>
        <v>0.62731757580799019</v>
      </c>
      <c r="O29" s="4">
        <v>2019</v>
      </c>
    </row>
    <row r="30" spans="1:15" x14ac:dyDescent="0.25">
      <c r="A30" t="s">
        <v>23</v>
      </c>
      <c r="B30" s="4">
        <v>1</v>
      </c>
      <c r="C30" s="4">
        <v>38</v>
      </c>
      <c r="D30" s="5">
        <v>717704.21</v>
      </c>
      <c r="E30" s="6">
        <v>1230.73</v>
      </c>
      <c r="F30" s="6">
        <v>4053.85</v>
      </c>
      <c r="G30" s="6">
        <v>2610.11</v>
      </c>
      <c r="H30" s="6">
        <f t="shared" si="0"/>
        <v>7894.6900000000005</v>
      </c>
      <c r="I30" s="15">
        <f t="shared" si="1"/>
        <v>1.0999921541494094E-2</v>
      </c>
      <c r="J30" s="6">
        <v>2314.16</v>
      </c>
      <c r="K30" s="6">
        <v>854.41</v>
      </c>
      <c r="L30" s="6">
        <f t="shared" si="2"/>
        <v>3168.5699999999997</v>
      </c>
      <c r="M30" s="15">
        <f t="shared" si="3"/>
        <v>4.4148689053948838E-3</v>
      </c>
      <c r="N30" s="7">
        <f t="shared" si="4"/>
        <v>0.59864541862948395</v>
      </c>
      <c r="O30" s="4">
        <v>2019</v>
      </c>
    </row>
    <row r="31" spans="1:15" x14ac:dyDescent="0.25">
      <c r="A31" t="s">
        <v>23</v>
      </c>
      <c r="B31" s="4">
        <v>1</v>
      </c>
      <c r="C31" s="4">
        <v>5</v>
      </c>
      <c r="D31" s="5">
        <v>2277504.7599999998</v>
      </c>
      <c r="E31" s="6">
        <v>2378.34</v>
      </c>
      <c r="F31" s="6">
        <v>6265.43</v>
      </c>
      <c r="G31" s="6">
        <v>7553.88</v>
      </c>
      <c r="H31" s="6">
        <f t="shared" si="0"/>
        <v>16197.650000000001</v>
      </c>
      <c r="I31" s="15">
        <f t="shared" si="1"/>
        <v>7.1120158712643057E-3</v>
      </c>
      <c r="J31" s="6">
        <v>3322</v>
      </c>
      <c r="K31" s="6">
        <v>2711.32</v>
      </c>
      <c r="L31" s="6">
        <f t="shared" si="2"/>
        <v>6033.32</v>
      </c>
      <c r="M31" s="15">
        <f t="shared" si="3"/>
        <v>2.6490921582091446E-3</v>
      </c>
      <c r="N31" s="7">
        <f t="shared" si="4"/>
        <v>0.62751880674048399</v>
      </c>
      <c r="O31" s="4">
        <v>2019</v>
      </c>
    </row>
    <row r="32" spans="1:15" x14ac:dyDescent="0.25">
      <c r="A32" t="s">
        <v>23</v>
      </c>
      <c r="B32" s="4">
        <v>1</v>
      </c>
      <c r="C32" s="4">
        <v>24</v>
      </c>
      <c r="D32" s="5">
        <v>2296086.0099999998</v>
      </c>
      <c r="E32" s="6">
        <v>9001.76</v>
      </c>
      <c r="F32" s="6">
        <v>2950</v>
      </c>
      <c r="G32" s="6">
        <v>9825.7800000000007</v>
      </c>
      <c r="H32" s="6">
        <f t="shared" si="0"/>
        <v>21777.54</v>
      </c>
      <c r="I32" s="15">
        <f t="shared" si="1"/>
        <v>9.4846359871336022E-3</v>
      </c>
      <c r="J32" s="6">
        <v>3336.87</v>
      </c>
      <c r="K32" s="6">
        <v>2733.44</v>
      </c>
      <c r="L32" s="6">
        <f t="shared" si="2"/>
        <v>6070.3099999999995</v>
      </c>
      <c r="M32" s="15">
        <f t="shared" si="3"/>
        <v>2.643764202892382E-3</v>
      </c>
      <c r="N32" s="7">
        <f t="shared" si="4"/>
        <v>0.72125823210518736</v>
      </c>
      <c r="O32" s="4">
        <v>2020</v>
      </c>
    </row>
    <row r="33" spans="1:15" x14ac:dyDescent="0.25">
      <c r="A33" t="s">
        <v>24</v>
      </c>
      <c r="B33" s="4">
        <v>1</v>
      </c>
      <c r="C33" s="4">
        <v>5</v>
      </c>
      <c r="D33" s="5">
        <v>285941.40000000002</v>
      </c>
      <c r="E33" s="6">
        <v>0</v>
      </c>
      <c r="F33" s="6">
        <v>7291.14</v>
      </c>
      <c r="G33" s="6">
        <v>936.62</v>
      </c>
      <c r="H33" s="6">
        <f t="shared" si="0"/>
        <v>8227.76</v>
      </c>
      <c r="I33" s="15">
        <f t="shared" si="1"/>
        <v>2.8774287319010116E-2</v>
      </c>
      <c r="J33" s="6">
        <v>1728.75</v>
      </c>
      <c r="K33" s="6">
        <v>340.41</v>
      </c>
      <c r="L33" s="6">
        <f t="shared" si="2"/>
        <v>2069.16</v>
      </c>
      <c r="M33" s="15">
        <f t="shared" si="3"/>
        <v>7.2363078588829725E-3</v>
      </c>
      <c r="N33" s="7">
        <f t="shared" si="4"/>
        <v>0.74851478409676508</v>
      </c>
      <c r="O33" s="4">
        <v>2019</v>
      </c>
    </row>
    <row r="34" spans="1:15" x14ac:dyDescent="0.25">
      <c r="A34" t="s">
        <v>24</v>
      </c>
      <c r="B34" s="4">
        <v>1</v>
      </c>
      <c r="C34" s="4">
        <v>6</v>
      </c>
      <c r="D34" s="5">
        <v>1625750.93</v>
      </c>
      <c r="E34" s="6">
        <v>0</v>
      </c>
      <c r="F34" s="6">
        <v>13799.96</v>
      </c>
      <c r="G34" s="6">
        <v>2399.1799999999998</v>
      </c>
      <c r="H34" s="6">
        <f t="shared" ref="H34:H65" si="5">E34+F34+G34</f>
        <v>16199.14</v>
      </c>
      <c r="I34" s="15">
        <f t="shared" ref="I34:I65" si="6">H34/D34</f>
        <v>9.9640970219220474E-3</v>
      </c>
      <c r="J34" s="6">
        <v>2800.6</v>
      </c>
      <c r="K34" s="6">
        <v>1935.42</v>
      </c>
      <c r="L34" s="6">
        <f t="shared" ref="L34:L65" si="7">J34+K34</f>
        <v>4736.0200000000004</v>
      </c>
      <c r="M34" s="15">
        <f t="shared" ref="M34:M65" si="8">L34/D34</f>
        <v>2.9131276584907139E-3</v>
      </c>
      <c r="N34" s="7">
        <f t="shared" ref="N34:N65" si="9">(H34-L34)/H34</f>
        <v>0.70763756594485872</v>
      </c>
      <c r="O34" s="4">
        <v>2019</v>
      </c>
    </row>
    <row r="35" spans="1:15" x14ac:dyDescent="0.25">
      <c r="A35" t="s">
        <v>24</v>
      </c>
      <c r="B35" s="4">
        <v>1</v>
      </c>
      <c r="C35" s="4">
        <v>39</v>
      </c>
      <c r="D35" s="5">
        <v>697935.35</v>
      </c>
      <c r="E35" s="6">
        <v>4542.4399999999996</v>
      </c>
      <c r="F35" s="6">
        <v>0</v>
      </c>
      <c r="G35" s="6">
        <v>5207.82</v>
      </c>
      <c r="H35" s="6">
        <f t="shared" si="5"/>
        <v>9750.2599999999984</v>
      </c>
      <c r="I35" s="15">
        <f t="shared" si="6"/>
        <v>1.3970147808102854E-2</v>
      </c>
      <c r="J35" s="6">
        <v>2328.35</v>
      </c>
      <c r="K35" s="6">
        <v>830.88</v>
      </c>
      <c r="L35" s="6">
        <f t="shared" si="7"/>
        <v>3159.23</v>
      </c>
      <c r="M35" s="15">
        <f t="shared" si="8"/>
        <v>4.5265367343837798E-3</v>
      </c>
      <c r="N35" s="7">
        <f t="shared" si="9"/>
        <v>0.67598505065505943</v>
      </c>
      <c r="O35" s="4">
        <v>2020</v>
      </c>
    </row>
    <row r="36" spans="1:15" x14ac:dyDescent="0.25">
      <c r="A36" t="s">
        <v>25</v>
      </c>
      <c r="B36" s="4">
        <v>1</v>
      </c>
      <c r="C36" s="4">
        <v>17</v>
      </c>
      <c r="D36" s="5">
        <v>241397.97</v>
      </c>
      <c r="E36" s="6">
        <v>2526.23</v>
      </c>
      <c r="F36" s="6">
        <v>0</v>
      </c>
      <c r="G36" s="6">
        <v>1372.28</v>
      </c>
      <c r="H36" s="6">
        <f t="shared" si="5"/>
        <v>3898.51</v>
      </c>
      <c r="I36" s="15">
        <f t="shared" si="6"/>
        <v>1.614972155731053E-2</v>
      </c>
      <c r="J36" s="6">
        <v>1693.12</v>
      </c>
      <c r="K36" s="6">
        <v>287.38</v>
      </c>
      <c r="L36" s="6">
        <f t="shared" si="7"/>
        <v>1980.5</v>
      </c>
      <c r="M36" s="15">
        <f t="shared" si="8"/>
        <v>8.2042943443144944E-3</v>
      </c>
      <c r="N36" s="7">
        <f t="shared" si="9"/>
        <v>0.49198539955008452</v>
      </c>
      <c r="O36" s="4">
        <v>2019</v>
      </c>
    </row>
    <row r="37" spans="1:15" x14ac:dyDescent="0.25">
      <c r="A37" t="s">
        <v>25</v>
      </c>
      <c r="B37" s="4">
        <v>1</v>
      </c>
      <c r="C37" s="4">
        <v>69</v>
      </c>
      <c r="D37" s="5">
        <v>4775072.0599999996</v>
      </c>
      <c r="E37" s="6">
        <v>22996.47</v>
      </c>
      <c r="F37" s="6">
        <v>0</v>
      </c>
      <c r="G37" s="6">
        <v>21691.91</v>
      </c>
      <c r="H37" s="6">
        <f t="shared" si="5"/>
        <v>44688.380000000005</v>
      </c>
      <c r="I37" s="15">
        <f t="shared" si="6"/>
        <v>9.358681803851146E-3</v>
      </c>
      <c r="J37" s="6">
        <v>6490.06</v>
      </c>
      <c r="K37" s="6">
        <v>5684.61</v>
      </c>
      <c r="L37" s="6">
        <f t="shared" si="7"/>
        <v>12174.67</v>
      </c>
      <c r="M37" s="15">
        <f t="shared" si="8"/>
        <v>2.5496306332181301E-3</v>
      </c>
      <c r="N37" s="7">
        <f t="shared" si="9"/>
        <v>0.72756519703779821</v>
      </c>
      <c r="O37" s="4">
        <v>2019</v>
      </c>
    </row>
    <row r="38" spans="1:15" x14ac:dyDescent="0.25">
      <c r="A38" t="s">
        <v>26</v>
      </c>
      <c r="B38" s="4">
        <v>1</v>
      </c>
      <c r="C38" s="4">
        <v>30</v>
      </c>
      <c r="D38" s="5">
        <v>1420521.36</v>
      </c>
      <c r="E38" s="6">
        <v>9102.94</v>
      </c>
      <c r="F38" s="6">
        <v>1250</v>
      </c>
      <c r="G38" s="6">
        <v>972.96</v>
      </c>
      <c r="H38" s="6">
        <f t="shared" si="5"/>
        <v>11325.900000000001</v>
      </c>
      <c r="I38" s="15">
        <f t="shared" si="6"/>
        <v>7.9730585677360039E-3</v>
      </c>
      <c r="J38" s="6">
        <v>2636.42</v>
      </c>
      <c r="K38" s="6">
        <v>1691.1</v>
      </c>
      <c r="L38" s="6">
        <f t="shared" si="7"/>
        <v>4327.5200000000004</v>
      </c>
      <c r="M38" s="15">
        <f t="shared" si="8"/>
        <v>3.046430783694798E-3</v>
      </c>
      <c r="N38" s="7">
        <f t="shared" si="9"/>
        <v>0.61790939351398122</v>
      </c>
      <c r="O38" s="4">
        <v>2019</v>
      </c>
    </row>
    <row r="39" spans="1:15" x14ac:dyDescent="0.25">
      <c r="A39" t="s">
        <v>11</v>
      </c>
      <c r="B39" s="4">
        <v>1</v>
      </c>
      <c r="C39" s="4">
        <v>7</v>
      </c>
      <c r="D39" s="5">
        <v>3091755</v>
      </c>
      <c r="E39" s="6">
        <v>29589.439999999999</v>
      </c>
      <c r="F39" s="6">
        <v>1250</v>
      </c>
      <c r="G39" s="6">
        <v>5642.78</v>
      </c>
      <c r="H39" s="6">
        <f t="shared" si="5"/>
        <v>36482.22</v>
      </c>
      <c r="I39" s="15">
        <f t="shared" si="6"/>
        <v>1.1799841837403029E-2</v>
      </c>
      <c r="J39" s="6">
        <v>3973.4</v>
      </c>
      <c r="K39" s="6">
        <v>3680.66</v>
      </c>
      <c r="L39" s="6">
        <f t="shared" si="7"/>
        <v>7654.0599999999995</v>
      </c>
      <c r="M39" s="15">
        <f t="shared" si="8"/>
        <v>2.4756360060871575E-3</v>
      </c>
      <c r="N39" s="7">
        <f t="shared" si="9"/>
        <v>0.79019752635667462</v>
      </c>
      <c r="O39" s="4">
        <v>2019</v>
      </c>
    </row>
    <row r="40" spans="1:15" x14ac:dyDescent="0.25">
      <c r="A40" t="s">
        <v>11</v>
      </c>
      <c r="B40" s="4">
        <v>1</v>
      </c>
      <c r="C40" s="4">
        <v>17</v>
      </c>
      <c r="D40" s="5">
        <v>3246727</v>
      </c>
      <c r="E40" s="6">
        <v>2378.85</v>
      </c>
      <c r="F40" s="6">
        <v>13799.69</v>
      </c>
      <c r="G40" s="6">
        <v>11498.96</v>
      </c>
      <c r="H40" s="6">
        <f t="shared" si="5"/>
        <v>27677.5</v>
      </c>
      <c r="I40" s="15">
        <f t="shared" si="6"/>
        <v>8.5247389139893812E-3</v>
      </c>
      <c r="J40" s="6">
        <v>4097.38</v>
      </c>
      <c r="K40" s="6">
        <v>3865.15</v>
      </c>
      <c r="L40" s="6">
        <f t="shared" si="7"/>
        <v>7962.5300000000007</v>
      </c>
      <c r="M40" s="15">
        <f t="shared" si="8"/>
        <v>2.4524790658407686E-3</v>
      </c>
      <c r="N40" s="7">
        <f t="shared" si="9"/>
        <v>0.71231036040104778</v>
      </c>
      <c r="O40" s="4">
        <v>2019</v>
      </c>
    </row>
    <row r="41" spans="1:15" x14ac:dyDescent="0.25">
      <c r="A41" t="s">
        <v>11</v>
      </c>
      <c r="B41" s="4">
        <v>1</v>
      </c>
      <c r="C41" s="4">
        <v>5</v>
      </c>
      <c r="D41" s="6">
        <v>1089159</v>
      </c>
      <c r="E41" s="6">
        <v>5552.2830000000004</v>
      </c>
      <c r="F41" s="6">
        <v>1000</v>
      </c>
      <c r="G41" s="6">
        <v>6676.0319999999965</v>
      </c>
      <c r="H41" s="6">
        <f t="shared" si="5"/>
        <v>13228.314999999997</v>
      </c>
      <c r="I41" s="15">
        <f t="shared" si="6"/>
        <v>1.214543973836694E-2</v>
      </c>
      <c r="J41" s="6">
        <v>2371.3272000000002</v>
      </c>
      <c r="K41" s="6">
        <v>1296.6178571428575</v>
      </c>
      <c r="L41" s="6">
        <f t="shared" si="7"/>
        <v>3667.9450571428579</v>
      </c>
      <c r="M41" s="15">
        <f t="shared" si="8"/>
        <v>3.3676855786371482E-3</v>
      </c>
      <c r="N41" s="7">
        <f t="shared" si="9"/>
        <v>0.72272016072017786</v>
      </c>
      <c r="O41" s="4">
        <v>2020</v>
      </c>
    </row>
    <row r="42" spans="1:15" x14ac:dyDescent="0.25">
      <c r="A42" t="s">
        <v>11</v>
      </c>
      <c r="B42" s="4">
        <v>1</v>
      </c>
      <c r="C42" s="4">
        <v>9</v>
      </c>
      <c r="D42" s="6">
        <v>1153829</v>
      </c>
      <c r="E42" s="6">
        <v>454.44299999999998</v>
      </c>
      <c r="F42" s="6">
        <v>6807.1119999999992</v>
      </c>
      <c r="G42" s="6">
        <v>454.44299999999998</v>
      </c>
      <c r="H42" s="6">
        <f t="shared" si="5"/>
        <v>7715.9979999999996</v>
      </c>
      <c r="I42" s="15">
        <f t="shared" si="6"/>
        <v>6.6872976844922424E-3</v>
      </c>
      <c r="J42" s="6">
        <v>2423.0632000000001</v>
      </c>
      <c r="K42" s="6">
        <v>1373.6059523809527</v>
      </c>
      <c r="L42" s="6">
        <f t="shared" si="7"/>
        <v>3796.6691523809527</v>
      </c>
      <c r="M42" s="15">
        <f t="shared" si="8"/>
        <v>3.2904955174301847E-3</v>
      </c>
      <c r="N42" s="7">
        <f t="shared" si="9"/>
        <v>0.5079484011814217</v>
      </c>
      <c r="O42" s="4">
        <v>2020</v>
      </c>
    </row>
    <row r="43" spans="1:15" x14ac:dyDescent="0.25">
      <c r="A43" t="s">
        <v>11</v>
      </c>
      <c r="B43" s="4">
        <v>1</v>
      </c>
      <c r="C43" s="4">
        <v>11</v>
      </c>
      <c r="D43" s="5">
        <v>1319609</v>
      </c>
      <c r="E43" s="6">
        <v>12395.8</v>
      </c>
      <c r="F43" s="6">
        <v>0</v>
      </c>
      <c r="G43" s="6">
        <v>6892.15</v>
      </c>
      <c r="H43" s="6">
        <f t="shared" si="5"/>
        <v>19287.949999999997</v>
      </c>
      <c r="I43" s="15">
        <f t="shared" si="6"/>
        <v>1.4616412892000583E-2</v>
      </c>
      <c r="J43" s="6">
        <v>2555.69</v>
      </c>
      <c r="K43" s="6">
        <v>1570.96</v>
      </c>
      <c r="L43" s="6">
        <f t="shared" si="7"/>
        <v>4126.6499999999996</v>
      </c>
      <c r="M43" s="15">
        <f t="shared" si="8"/>
        <v>3.1271763075274568E-3</v>
      </c>
      <c r="N43" s="7">
        <f t="shared" si="9"/>
        <v>0.78605035786592148</v>
      </c>
      <c r="O43" s="4">
        <v>2020</v>
      </c>
    </row>
    <row r="44" spans="1:15" x14ac:dyDescent="0.25">
      <c r="A44" t="s">
        <v>11</v>
      </c>
      <c r="B44" s="4">
        <v>1</v>
      </c>
      <c r="C44" s="4">
        <v>40</v>
      </c>
      <c r="D44" s="5">
        <v>3530777</v>
      </c>
      <c r="E44" s="6">
        <v>19834.75</v>
      </c>
      <c r="F44" s="6">
        <v>0</v>
      </c>
      <c r="G44" s="6">
        <v>18101.8</v>
      </c>
      <c r="H44" s="6">
        <f t="shared" si="5"/>
        <v>37936.550000000003</v>
      </c>
      <c r="I44" s="15">
        <f t="shared" si="6"/>
        <v>1.0744533002225857E-2</v>
      </c>
      <c r="J44" s="6">
        <v>4624.62</v>
      </c>
      <c r="K44" s="6">
        <v>4203.3100000000004</v>
      </c>
      <c r="L44" s="6">
        <f t="shared" si="7"/>
        <v>8827.93</v>
      </c>
      <c r="M44" s="15">
        <f t="shared" si="8"/>
        <v>2.5002796834804352E-3</v>
      </c>
      <c r="N44" s="7">
        <f t="shared" si="9"/>
        <v>0.76729750069523983</v>
      </c>
      <c r="O44" s="4">
        <v>2020</v>
      </c>
    </row>
    <row r="45" spans="1:15" x14ac:dyDescent="0.25">
      <c r="A45" t="s">
        <v>12</v>
      </c>
      <c r="B45" s="4">
        <v>1</v>
      </c>
      <c r="C45" s="4">
        <v>13</v>
      </c>
      <c r="D45" s="5">
        <v>1557993</v>
      </c>
      <c r="E45" s="6">
        <v>2491.8000000000002</v>
      </c>
      <c r="F45" s="6">
        <v>5800</v>
      </c>
      <c r="G45" s="6">
        <v>8290.35</v>
      </c>
      <c r="H45" s="6">
        <f t="shared" si="5"/>
        <v>16582.150000000001</v>
      </c>
      <c r="I45" s="15">
        <f t="shared" si="6"/>
        <v>1.0643276317672801E-2</v>
      </c>
      <c r="J45" s="6">
        <v>2746.39</v>
      </c>
      <c r="K45" s="6">
        <v>1854.75</v>
      </c>
      <c r="L45" s="6">
        <f t="shared" si="7"/>
        <v>4601.1399999999994</v>
      </c>
      <c r="M45" s="15">
        <f t="shared" si="8"/>
        <v>2.9532481853256076E-3</v>
      </c>
      <c r="N45" s="7">
        <f t="shared" si="9"/>
        <v>0.72252452185030291</v>
      </c>
      <c r="O45" s="4">
        <v>2019</v>
      </c>
    </row>
    <row r="46" spans="1:15" x14ac:dyDescent="0.25">
      <c r="A46" t="s">
        <v>12</v>
      </c>
      <c r="B46" s="4">
        <v>1</v>
      </c>
      <c r="C46" s="4">
        <v>14</v>
      </c>
      <c r="D46" s="5">
        <v>2175427.7400000002</v>
      </c>
      <c r="E46" s="6">
        <v>9725.19</v>
      </c>
      <c r="F46" s="6">
        <v>3000</v>
      </c>
      <c r="G46" s="6">
        <v>9713.57</v>
      </c>
      <c r="H46" s="6">
        <f t="shared" si="5"/>
        <v>22438.760000000002</v>
      </c>
      <c r="I46" s="15">
        <f t="shared" si="6"/>
        <v>1.0314642765380936E-2</v>
      </c>
      <c r="J46" s="6">
        <v>3240.34</v>
      </c>
      <c r="K46" s="6">
        <v>2589.79</v>
      </c>
      <c r="L46" s="6">
        <f t="shared" si="7"/>
        <v>5830.13</v>
      </c>
      <c r="M46" s="15">
        <f t="shared" si="8"/>
        <v>2.679992487362508E-3</v>
      </c>
      <c r="N46" s="7">
        <f t="shared" si="9"/>
        <v>0.74017592772506147</v>
      </c>
      <c r="O46" s="4">
        <v>2019</v>
      </c>
    </row>
    <row r="47" spans="1:15" x14ac:dyDescent="0.25">
      <c r="A47" t="s">
        <v>12</v>
      </c>
      <c r="B47" s="4">
        <v>1</v>
      </c>
      <c r="C47" s="4">
        <v>59</v>
      </c>
      <c r="D47" s="6">
        <v>4491011</v>
      </c>
      <c r="E47" s="6">
        <v>11461.414499999997</v>
      </c>
      <c r="F47" s="6">
        <v>3592.8087999999998</v>
      </c>
      <c r="G47" s="6">
        <v>22079.630599999997</v>
      </c>
      <c r="H47" s="6">
        <f t="shared" si="5"/>
        <v>37133.853899999995</v>
      </c>
      <c r="I47" s="15">
        <f t="shared" si="6"/>
        <v>8.2684842900629715E-3</v>
      </c>
      <c r="J47" s="6">
        <v>5962.8088000000007</v>
      </c>
      <c r="K47" s="6">
        <v>5346.4416666666684</v>
      </c>
      <c r="L47" s="6">
        <f t="shared" si="7"/>
        <v>11309.250466666668</v>
      </c>
      <c r="M47" s="15">
        <f t="shared" si="8"/>
        <v>2.5181970087952729E-3</v>
      </c>
      <c r="N47" s="7">
        <f t="shared" si="9"/>
        <v>0.69544635746340699</v>
      </c>
      <c r="O47" s="4">
        <v>2020</v>
      </c>
    </row>
    <row r="48" spans="1:15" x14ac:dyDescent="0.25">
      <c r="A48" t="s">
        <v>27</v>
      </c>
      <c r="B48" s="4">
        <v>1</v>
      </c>
      <c r="C48" s="4">
        <v>34</v>
      </c>
      <c r="D48" s="6">
        <v>196057.34000000003</v>
      </c>
      <c r="E48" s="6">
        <v>0</v>
      </c>
      <c r="F48" s="6">
        <v>3732</v>
      </c>
      <c r="G48" s="6">
        <v>132.96805400000002</v>
      </c>
      <c r="H48" s="6">
        <f t="shared" si="5"/>
        <v>3864.9680539999999</v>
      </c>
      <c r="I48" s="15">
        <f t="shared" si="6"/>
        <v>1.9713457573177315E-2</v>
      </c>
      <c r="J48" s="6">
        <v>1776.8458720000001</v>
      </c>
      <c r="K48" s="6">
        <v>132.96805400000002</v>
      </c>
      <c r="L48" s="6">
        <f t="shared" si="7"/>
        <v>1909.813926</v>
      </c>
      <c r="M48" s="15">
        <f t="shared" si="8"/>
        <v>9.7410988336371386E-3</v>
      </c>
      <c r="N48" s="7">
        <f t="shared" si="9"/>
        <v>0.50586553386296107</v>
      </c>
      <c r="O48" s="4">
        <v>2021</v>
      </c>
    </row>
    <row r="49" spans="1:15" x14ac:dyDescent="0.25">
      <c r="A49" t="s">
        <v>13</v>
      </c>
      <c r="B49" s="4">
        <v>1</v>
      </c>
      <c r="C49" s="4">
        <v>2</v>
      </c>
      <c r="D49" s="5">
        <v>186281</v>
      </c>
      <c r="E49" s="6">
        <v>0</v>
      </c>
      <c r="F49" s="6">
        <v>4009.92</v>
      </c>
      <c r="G49" s="6">
        <v>327.29000000000002</v>
      </c>
      <c r="H49" s="6">
        <f t="shared" si="5"/>
        <v>4337.21</v>
      </c>
      <c r="I49" s="15">
        <f t="shared" si="6"/>
        <v>2.3283158239433974E-2</v>
      </c>
      <c r="J49" s="6">
        <v>349.02</v>
      </c>
      <c r="K49" s="6">
        <v>221.76</v>
      </c>
      <c r="L49" s="6">
        <f t="shared" si="7"/>
        <v>570.78</v>
      </c>
      <c r="M49" s="15">
        <f t="shared" si="8"/>
        <v>3.064080609401925E-3</v>
      </c>
      <c r="N49" s="7">
        <f t="shared" si="9"/>
        <v>0.86839927049877697</v>
      </c>
      <c r="O49" s="4">
        <v>2018</v>
      </c>
    </row>
    <row r="50" spans="1:15" x14ac:dyDescent="0.25">
      <c r="A50" t="s">
        <v>13</v>
      </c>
      <c r="B50" s="4">
        <v>1</v>
      </c>
      <c r="C50" s="4">
        <v>45</v>
      </c>
      <c r="D50" s="5">
        <v>762679.15</v>
      </c>
      <c r="E50" s="6">
        <v>0</v>
      </c>
      <c r="F50" s="6">
        <v>7057.41</v>
      </c>
      <c r="G50" s="6">
        <v>2982.73</v>
      </c>
      <c r="H50" s="6">
        <f t="shared" si="5"/>
        <v>10040.14</v>
      </c>
      <c r="I50" s="15">
        <f t="shared" si="6"/>
        <v>1.3164303757353271E-2</v>
      </c>
      <c r="J50" s="6">
        <v>2560.14</v>
      </c>
      <c r="K50" s="6">
        <v>907.95</v>
      </c>
      <c r="L50" s="6">
        <f t="shared" si="7"/>
        <v>3468.09</v>
      </c>
      <c r="M50" s="15">
        <f t="shared" si="8"/>
        <v>4.547246374835342E-3</v>
      </c>
      <c r="N50" s="7">
        <f t="shared" si="9"/>
        <v>0.65457752581139306</v>
      </c>
      <c r="O50" s="4">
        <v>2018</v>
      </c>
    </row>
    <row r="51" spans="1:15" x14ac:dyDescent="0.25">
      <c r="A51" t="s">
        <v>13</v>
      </c>
      <c r="B51" s="4">
        <v>1</v>
      </c>
      <c r="C51" s="4">
        <v>18</v>
      </c>
      <c r="D51" s="5">
        <v>727439.81</v>
      </c>
      <c r="E51" s="6">
        <v>8001.84</v>
      </c>
      <c r="F51" s="6">
        <v>0</v>
      </c>
      <c r="G51" s="6">
        <v>3883.25</v>
      </c>
      <c r="H51" s="6">
        <f t="shared" si="5"/>
        <v>11885.09</v>
      </c>
      <c r="I51" s="15">
        <f t="shared" si="6"/>
        <v>1.633824522196551E-2</v>
      </c>
      <c r="J51" s="6">
        <v>2081.9499999999998</v>
      </c>
      <c r="K51" s="6">
        <v>866</v>
      </c>
      <c r="L51" s="6">
        <f t="shared" si="7"/>
        <v>2947.95</v>
      </c>
      <c r="M51" s="15">
        <f t="shared" si="8"/>
        <v>4.0525002336619436E-3</v>
      </c>
      <c r="N51" s="7">
        <f t="shared" si="9"/>
        <v>0.75196233263694257</v>
      </c>
      <c r="O51" s="4">
        <v>2019</v>
      </c>
    </row>
    <row r="52" spans="1:15" x14ac:dyDescent="0.25">
      <c r="A52" t="s">
        <v>13</v>
      </c>
      <c r="B52" s="4">
        <v>1</v>
      </c>
      <c r="C52" s="4">
        <v>10</v>
      </c>
      <c r="D52" s="5">
        <v>766314.63</v>
      </c>
      <c r="E52" s="6">
        <v>10345.25</v>
      </c>
      <c r="F52" s="6">
        <v>1790</v>
      </c>
      <c r="G52" s="6">
        <v>3098.34</v>
      </c>
      <c r="H52" s="6">
        <f t="shared" si="5"/>
        <v>15233.59</v>
      </c>
      <c r="I52" s="15">
        <f t="shared" si="6"/>
        <v>1.9879028017512859E-2</v>
      </c>
      <c r="J52" s="6">
        <v>2113.0500000000002</v>
      </c>
      <c r="K52" s="6">
        <v>912.28</v>
      </c>
      <c r="L52" s="6">
        <f t="shared" si="7"/>
        <v>3025.33</v>
      </c>
      <c r="M52" s="15">
        <f t="shared" si="8"/>
        <v>3.9478953964378833E-3</v>
      </c>
      <c r="N52" s="7">
        <f t="shared" si="9"/>
        <v>0.80140400260214439</v>
      </c>
      <c r="O52" s="4">
        <v>2019</v>
      </c>
    </row>
    <row r="53" spans="1:15" x14ac:dyDescent="0.25">
      <c r="A53" t="s">
        <v>13</v>
      </c>
      <c r="B53" s="4">
        <v>1</v>
      </c>
      <c r="C53" s="4">
        <v>62</v>
      </c>
      <c r="D53" s="5">
        <v>1901998.15</v>
      </c>
      <c r="E53" s="6">
        <v>11411.99</v>
      </c>
      <c r="F53" s="6">
        <v>12000</v>
      </c>
      <c r="G53" s="6">
        <v>4146.8</v>
      </c>
      <c r="H53" s="6">
        <f t="shared" si="5"/>
        <v>27558.789999999997</v>
      </c>
      <c r="I53" s="15">
        <f t="shared" si="6"/>
        <v>1.4489388436050792E-2</v>
      </c>
      <c r="J53" s="6">
        <v>3981.6</v>
      </c>
      <c r="K53" s="6">
        <v>2264.2800000000002</v>
      </c>
      <c r="L53" s="6">
        <f t="shared" si="7"/>
        <v>6245.88</v>
      </c>
      <c r="M53" s="15">
        <f t="shared" si="8"/>
        <v>3.2838517745140817E-3</v>
      </c>
      <c r="N53" s="7">
        <f t="shared" si="9"/>
        <v>0.77336160259575981</v>
      </c>
      <c r="O53" s="4">
        <v>2019</v>
      </c>
    </row>
    <row r="54" spans="1:15" x14ac:dyDescent="0.25">
      <c r="A54" t="s">
        <v>13</v>
      </c>
      <c r="B54" s="4">
        <v>1</v>
      </c>
      <c r="C54" s="4">
        <v>10</v>
      </c>
      <c r="D54" s="5">
        <v>2113454.88</v>
      </c>
      <c r="E54" s="6">
        <v>20500.509999999998</v>
      </c>
      <c r="F54" s="6">
        <v>3000</v>
      </c>
      <c r="G54" s="6">
        <v>9216.91</v>
      </c>
      <c r="H54" s="6">
        <f t="shared" si="5"/>
        <v>32717.42</v>
      </c>
      <c r="I54" s="15">
        <f t="shared" si="6"/>
        <v>1.5480538671353135E-2</v>
      </c>
      <c r="J54" s="6">
        <v>3190.76</v>
      </c>
      <c r="K54" s="6">
        <v>2516.02</v>
      </c>
      <c r="L54" s="6">
        <f t="shared" si="7"/>
        <v>5706.7800000000007</v>
      </c>
      <c r="M54" s="15">
        <f t="shared" si="8"/>
        <v>2.7002137845497801E-3</v>
      </c>
      <c r="N54" s="7">
        <f t="shared" si="9"/>
        <v>0.82557365464636268</v>
      </c>
      <c r="O54" s="4">
        <v>2019</v>
      </c>
    </row>
    <row r="55" spans="1:15" x14ac:dyDescent="0.25">
      <c r="A55" t="s">
        <v>13</v>
      </c>
      <c r="B55" s="4">
        <v>1</v>
      </c>
      <c r="C55" s="4">
        <v>13</v>
      </c>
      <c r="D55" s="5">
        <v>2295509.98</v>
      </c>
      <c r="E55" s="6">
        <v>0</v>
      </c>
      <c r="F55" s="6">
        <v>11237.04</v>
      </c>
      <c r="G55" s="6">
        <v>8324.1200000000008</v>
      </c>
      <c r="H55" s="6">
        <f t="shared" si="5"/>
        <v>19561.160000000003</v>
      </c>
      <c r="I55" s="15">
        <f t="shared" si="6"/>
        <v>8.5214876739503446E-3</v>
      </c>
      <c r="J55" s="6">
        <v>3336.41</v>
      </c>
      <c r="K55" s="6">
        <v>2732.75</v>
      </c>
      <c r="L55" s="6">
        <f t="shared" si="7"/>
        <v>6069.16</v>
      </c>
      <c r="M55" s="15">
        <f t="shared" si="8"/>
        <v>2.6439266450063526E-3</v>
      </c>
      <c r="N55" s="7">
        <f t="shared" si="9"/>
        <v>0.68973414664569999</v>
      </c>
      <c r="O55" s="4">
        <v>2019</v>
      </c>
    </row>
    <row r="56" spans="1:15" x14ac:dyDescent="0.25">
      <c r="A56" t="s">
        <v>13</v>
      </c>
      <c r="B56" s="4">
        <v>1</v>
      </c>
      <c r="C56" s="4">
        <v>42</v>
      </c>
      <c r="D56" s="5">
        <v>3020058.57</v>
      </c>
      <c r="E56" s="6">
        <v>18120.349999999999</v>
      </c>
      <c r="F56" s="6">
        <v>3000</v>
      </c>
      <c r="G56" s="6">
        <v>13939.75</v>
      </c>
      <c r="H56" s="6">
        <f t="shared" si="5"/>
        <v>35060.1</v>
      </c>
      <c r="I56" s="15">
        <f t="shared" si="6"/>
        <v>1.1609079488812695E-2</v>
      </c>
      <c r="J56" s="6">
        <v>4276.05</v>
      </c>
      <c r="K56" s="6">
        <v>3595.31</v>
      </c>
      <c r="L56" s="6">
        <f t="shared" si="7"/>
        <v>7871.3600000000006</v>
      </c>
      <c r="M56" s="15">
        <f t="shared" si="8"/>
        <v>2.6063600481761521E-3</v>
      </c>
      <c r="N56" s="7">
        <f t="shared" si="9"/>
        <v>0.77548951657297038</v>
      </c>
      <c r="O56" s="4">
        <v>2019</v>
      </c>
    </row>
    <row r="57" spans="1:15" x14ac:dyDescent="0.25">
      <c r="A57" t="s">
        <v>13</v>
      </c>
      <c r="B57" s="4">
        <v>1</v>
      </c>
      <c r="C57" s="4">
        <v>34</v>
      </c>
      <c r="D57" s="5">
        <v>3930350.64</v>
      </c>
      <c r="E57" s="6">
        <v>33407.980000000003</v>
      </c>
      <c r="F57" s="6">
        <v>2580</v>
      </c>
      <c r="G57" s="6">
        <v>23002.959999999999</v>
      </c>
      <c r="H57" s="6">
        <f t="shared" si="5"/>
        <v>58990.94</v>
      </c>
      <c r="I57" s="15">
        <f t="shared" si="6"/>
        <v>1.5009078172221297E-2</v>
      </c>
      <c r="J57" s="6">
        <v>4764.28</v>
      </c>
      <c r="K57" s="6">
        <v>4678.99</v>
      </c>
      <c r="L57" s="6">
        <f t="shared" si="7"/>
        <v>9443.27</v>
      </c>
      <c r="M57" s="15">
        <f t="shared" si="8"/>
        <v>2.4026533164481223E-3</v>
      </c>
      <c r="N57" s="7">
        <f t="shared" si="9"/>
        <v>0.83991999449406973</v>
      </c>
      <c r="O57" s="4">
        <v>2019</v>
      </c>
    </row>
    <row r="58" spans="1:15" x14ac:dyDescent="0.25">
      <c r="A58" t="s">
        <v>13</v>
      </c>
      <c r="B58" s="4">
        <v>1</v>
      </c>
      <c r="C58" s="4">
        <v>10</v>
      </c>
      <c r="D58" s="6">
        <v>55943.06</v>
      </c>
      <c r="E58" s="6">
        <v>0</v>
      </c>
      <c r="F58" s="6">
        <v>1386.8327300000001</v>
      </c>
      <c r="G58" s="6">
        <v>295.420322</v>
      </c>
      <c r="H58" s="6">
        <f t="shared" si="5"/>
        <v>1682.253052</v>
      </c>
      <c r="I58" s="15">
        <f t="shared" si="6"/>
        <v>3.0070808640070817E-2</v>
      </c>
      <c r="J58" s="6">
        <v>1544.7544479999999</v>
      </c>
      <c r="K58" s="6">
        <v>66.598880952380981</v>
      </c>
      <c r="L58" s="6">
        <f t="shared" si="7"/>
        <v>1611.3533289523809</v>
      </c>
      <c r="M58" s="15">
        <f t="shared" si="8"/>
        <v>2.8803453528505253E-2</v>
      </c>
      <c r="N58" s="7">
        <f t="shared" si="9"/>
        <v>4.2145694408654927E-2</v>
      </c>
      <c r="O58" s="4">
        <v>2020</v>
      </c>
    </row>
    <row r="59" spans="1:15" x14ac:dyDescent="0.25">
      <c r="A59" t="s">
        <v>13</v>
      </c>
      <c r="B59" s="4">
        <v>1</v>
      </c>
      <c r="C59" s="4">
        <v>42</v>
      </c>
      <c r="D59" s="5">
        <v>3093905.56</v>
      </c>
      <c r="E59" s="6">
        <v>18563.43</v>
      </c>
      <c r="F59" s="6">
        <v>1630</v>
      </c>
      <c r="G59" s="6">
        <v>8412.68</v>
      </c>
      <c r="H59" s="6">
        <f t="shared" si="5"/>
        <v>28606.11</v>
      </c>
      <c r="I59" s="15">
        <f t="shared" si="6"/>
        <v>9.245954488669007E-3</v>
      </c>
      <c r="J59" s="6">
        <v>4335.12</v>
      </c>
      <c r="K59" s="6">
        <v>3683.22</v>
      </c>
      <c r="L59" s="6">
        <f t="shared" si="7"/>
        <v>8018.34</v>
      </c>
      <c r="M59" s="15">
        <f t="shared" si="8"/>
        <v>2.591656352949571E-3</v>
      </c>
      <c r="N59" s="7">
        <f t="shared" si="9"/>
        <v>0.71969834416493539</v>
      </c>
      <c r="O59" s="4">
        <v>2020</v>
      </c>
    </row>
    <row r="60" spans="1:15" x14ac:dyDescent="0.25">
      <c r="A60" t="s">
        <v>13</v>
      </c>
      <c r="B60" s="4">
        <v>1</v>
      </c>
      <c r="C60" s="4">
        <v>18</v>
      </c>
      <c r="D60" s="5">
        <v>2413033.39</v>
      </c>
      <c r="E60" s="6">
        <v>14478.200340000001</v>
      </c>
      <c r="F60" s="6">
        <v>3796.7300510000005</v>
      </c>
      <c r="G60" s="6">
        <v>3470.4262579999977</v>
      </c>
      <c r="H60" s="6">
        <f t="shared" si="5"/>
        <v>21745.356649000001</v>
      </c>
      <c r="I60" s="15">
        <f t="shared" si="6"/>
        <v>9.011626917023308E-3</v>
      </c>
      <c r="J60" s="6">
        <v>3430.4267120000004</v>
      </c>
      <c r="K60" s="6">
        <v>2872.658797619049</v>
      </c>
      <c r="L60" s="6">
        <f t="shared" si="7"/>
        <v>6303.0855096190498</v>
      </c>
      <c r="M60" s="15">
        <f t="shared" si="8"/>
        <v>2.612100410935072E-3</v>
      </c>
      <c r="N60" s="7">
        <f t="shared" si="9"/>
        <v>0.71014108384794372</v>
      </c>
      <c r="O60" s="4">
        <v>2021</v>
      </c>
    </row>
    <row r="61" spans="1:15" x14ac:dyDescent="0.25">
      <c r="A61" t="s">
        <v>13</v>
      </c>
      <c r="B61" s="4">
        <v>1</v>
      </c>
      <c r="C61" s="4">
        <v>15</v>
      </c>
      <c r="D61" s="5">
        <v>3299624.29</v>
      </c>
      <c r="E61" s="6">
        <v>19797.745740000002</v>
      </c>
      <c r="F61" s="6">
        <v>1400</v>
      </c>
      <c r="G61" s="6">
        <v>13733.322758000006</v>
      </c>
      <c r="H61" s="6">
        <f t="shared" si="5"/>
        <v>34931.068498000008</v>
      </c>
      <c r="I61" s="15">
        <f t="shared" si="6"/>
        <v>1.0586377547244934E-2</v>
      </c>
      <c r="J61" s="6">
        <v>4139.6994320000003</v>
      </c>
      <c r="K61" s="6">
        <v>3928.1241547619061</v>
      </c>
      <c r="L61" s="6">
        <f t="shared" si="7"/>
        <v>8067.823586761906</v>
      </c>
      <c r="M61" s="15">
        <f t="shared" si="8"/>
        <v>2.4450734016029157E-3</v>
      </c>
      <c r="N61" s="7">
        <f t="shared" si="9"/>
        <v>0.76903587741028212</v>
      </c>
      <c r="O61" s="4">
        <v>2021</v>
      </c>
    </row>
    <row r="62" spans="1:15" x14ac:dyDescent="0.25">
      <c r="A62" t="s">
        <v>28</v>
      </c>
      <c r="B62" s="4">
        <v>1</v>
      </c>
      <c r="C62" s="4">
        <v>21</v>
      </c>
      <c r="D62" s="5">
        <v>2841065.47</v>
      </c>
      <c r="E62" s="6">
        <v>22728.52376</v>
      </c>
      <c r="F62" s="6">
        <v>3990</v>
      </c>
      <c r="G62" s="6">
        <v>4107.6114230000021</v>
      </c>
      <c r="H62" s="6">
        <f t="shared" si="5"/>
        <v>30826.135183000002</v>
      </c>
      <c r="I62" s="15">
        <f t="shared" si="6"/>
        <v>1.0850202330254643E-2</v>
      </c>
      <c r="J62" s="6">
        <v>3772.8523759999998</v>
      </c>
      <c r="K62" s="6">
        <v>3382.2207976190484</v>
      </c>
      <c r="L62" s="6">
        <f t="shared" si="7"/>
        <v>7155.0731736190482</v>
      </c>
      <c r="M62" s="15">
        <f t="shared" si="8"/>
        <v>2.5184471280836227E-3</v>
      </c>
      <c r="N62" s="7">
        <f t="shared" si="9"/>
        <v>0.76788938570655052</v>
      </c>
      <c r="O62" s="4">
        <v>2021</v>
      </c>
    </row>
    <row r="63" spans="1:15" x14ac:dyDescent="0.25">
      <c r="A63" t="s">
        <v>29</v>
      </c>
      <c r="B63" s="4">
        <v>1</v>
      </c>
      <c r="C63" s="4">
        <v>14</v>
      </c>
      <c r="D63" s="5">
        <v>834435</v>
      </c>
      <c r="E63" s="6">
        <v>0</v>
      </c>
      <c r="F63" s="6">
        <v>2753.55</v>
      </c>
      <c r="G63" s="6">
        <v>751.17</v>
      </c>
      <c r="H63" s="6">
        <f t="shared" si="5"/>
        <v>3504.7200000000003</v>
      </c>
      <c r="I63" s="15">
        <f t="shared" si="6"/>
        <v>4.2001114526595846E-3</v>
      </c>
      <c r="J63" s="6">
        <v>2167.5500000000002</v>
      </c>
      <c r="K63" s="6">
        <v>751.17</v>
      </c>
      <c r="L63" s="6">
        <f t="shared" si="7"/>
        <v>2918.7200000000003</v>
      </c>
      <c r="M63" s="15">
        <f t="shared" si="8"/>
        <v>3.4978398557107505E-3</v>
      </c>
      <c r="N63" s="7">
        <f t="shared" si="9"/>
        <v>0.16720308612385582</v>
      </c>
      <c r="O63" s="4">
        <v>2019</v>
      </c>
    </row>
    <row r="64" spans="1:15" x14ac:dyDescent="0.25">
      <c r="A64" t="s">
        <v>14</v>
      </c>
      <c r="B64" s="4">
        <v>1</v>
      </c>
      <c r="C64" s="4">
        <v>4</v>
      </c>
      <c r="D64" s="5">
        <v>291618.57</v>
      </c>
      <c r="E64" s="6">
        <v>5750.5</v>
      </c>
      <c r="F64" s="6">
        <v>500</v>
      </c>
      <c r="G64" s="6">
        <v>1418.92</v>
      </c>
      <c r="H64" s="6">
        <f t="shared" si="5"/>
        <v>7669.42</v>
      </c>
      <c r="I64" s="15">
        <f t="shared" si="6"/>
        <v>2.6299491146945821E-2</v>
      </c>
      <c r="J64" s="6">
        <v>1733.29</v>
      </c>
      <c r="K64" s="6">
        <v>347.16</v>
      </c>
      <c r="L64" s="6">
        <f t="shared" si="7"/>
        <v>2080.4499999999998</v>
      </c>
      <c r="M64" s="15">
        <f t="shared" si="8"/>
        <v>7.1341478699384602E-3</v>
      </c>
      <c r="N64" s="7">
        <f t="shared" si="9"/>
        <v>0.72873437626313331</v>
      </c>
      <c r="O64" s="4">
        <v>2019</v>
      </c>
    </row>
    <row r="65" spans="1:15" x14ac:dyDescent="0.25">
      <c r="A65" t="s">
        <v>14</v>
      </c>
      <c r="B65" s="4">
        <v>1</v>
      </c>
      <c r="C65" s="4">
        <v>39</v>
      </c>
      <c r="D65" s="5">
        <v>798308.95</v>
      </c>
      <c r="E65" s="6">
        <v>7021.33</v>
      </c>
      <c r="F65" s="6">
        <v>2280</v>
      </c>
      <c r="G65" s="6">
        <v>4885.2700000000004</v>
      </c>
      <c r="H65" s="6">
        <f t="shared" si="5"/>
        <v>14186.6</v>
      </c>
      <c r="I65" s="15">
        <f t="shared" si="6"/>
        <v>1.7770814169125876E-2</v>
      </c>
      <c r="J65" s="6">
        <v>2408.65</v>
      </c>
      <c r="K65" s="6">
        <v>950.37</v>
      </c>
      <c r="L65" s="6">
        <f t="shared" si="7"/>
        <v>3359.02</v>
      </c>
      <c r="M65" s="15">
        <f t="shared" si="8"/>
        <v>4.2076692238011363E-3</v>
      </c>
      <c r="N65" s="7">
        <f t="shared" si="9"/>
        <v>0.76322586102378298</v>
      </c>
      <c r="O65" s="4">
        <v>2019</v>
      </c>
    </row>
    <row r="66" spans="1:15" x14ac:dyDescent="0.25">
      <c r="A66" t="s">
        <v>14</v>
      </c>
      <c r="B66" s="4">
        <v>1</v>
      </c>
      <c r="C66" s="4">
        <v>2</v>
      </c>
      <c r="D66" s="5">
        <v>843067.76</v>
      </c>
      <c r="E66" s="6">
        <v>13957.62</v>
      </c>
      <c r="F66" s="6">
        <v>300</v>
      </c>
      <c r="G66" s="6">
        <v>6609.25</v>
      </c>
      <c r="H66" s="6">
        <f t="shared" ref="H66:H97" si="10">E66+F66+G66</f>
        <v>20866.870000000003</v>
      </c>
      <c r="I66" s="15">
        <f t="shared" ref="I66:I97" si="11">H66/D66</f>
        <v>2.4751118462886069E-2</v>
      </c>
      <c r="J66" s="6">
        <v>2174.4499999999998</v>
      </c>
      <c r="K66" s="6">
        <v>1003.65</v>
      </c>
      <c r="L66" s="6">
        <f t="shared" ref="L66:L97" si="12">J66+K66</f>
        <v>3178.1</v>
      </c>
      <c r="M66" s="15">
        <f t="shared" ref="M66:M97" si="13">L66/D66</f>
        <v>3.7696851318332939E-3</v>
      </c>
      <c r="N66" s="7">
        <f t="shared" ref="N66:N97" si="14">(H66-L66)/H66</f>
        <v>0.84769637228774619</v>
      </c>
      <c r="O66" s="4">
        <v>2019</v>
      </c>
    </row>
    <row r="67" spans="1:15" x14ac:dyDescent="0.25">
      <c r="A67" t="s">
        <v>14</v>
      </c>
      <c r="B67" s="4">
        <v>1</v>
      </c>
      <c r="C67" s="4">
        <v>12</v>
      </c>
      <c r="D67" s="5">
        <v>1237080.17</v>
      </c>
      <c r="E67" s="6">
        <v>5703.27</v>
      </c>
      <c r="F67" s="6">
        <v>0</v>
      </c>
      <c r="G67" s="6">
        <v>5657.48</v>
      </c>
      <c r="H67" s="6">
        <f t="shared" si="10"/>
        <v>11360.75</v>
      </c>
      <c r="I67" s="15">
        <f t="shared" si="11"/>
        <v>9.1835196097274762E-3</v>
      </c>
      <c r="J67" s="6">
        <v>2489.66</v>
      </c>
      <c r="K67" s="6">
        <v>1472.71</v>
      </c>
      <c r="L67" s="6">
        <f t="shared" si="12"/>
        <v>3962.37</v>
      </c>
      <c r="M67" s="15">
        <f t="shared" si="13"/>
        <v>3.2030017909025249E-3</v>
      </c>
      <c r="N67" s="7">
        <f t="shared" si="14"/>
        <v>0.65122285060405349</v>
      </c>
      <c r="O67" s="4">
        <v>2019</v>
      </c>
    </row>
    <row r="68" spans="1:15" x14ac:dyDescent="0.25">
      <c r="A68" t="s">
        <v>14</v>
      </c>
      <c r="B68" s="4">
        <v>1</v>
      </c>
      <c r="C68" s="4">
        <v>22</v>
      </c>
      <c r="D68" s="6">
        <v>337720</v>
      </c>
      <c r="E68" s="6">
        <v>5383.8160000000007</v>
      </c>
      <c r="F68" s="6">
        <v>1170</v>
      </c>
      <c r="G68" s="6">
        <v>1821.7109</v>
      </c>
      <c r="H68" s="6">
        <f t="shared" si="10"/>
        <v>8375.5269000000008</v>
      </c>
      <c r="I68" s="15">
        <f t="shared" si="11"/>
        <v>2.4800209937226106E-2</v>
      </c>
      <c r="J68" s="6">
        <v>1770.1759999999999</v>
      </c>
      <c r="K68" s="6">
        <v>402.04761904761915</v>
      </c>
      <c r="L68" s="6">
        <f t="shared" si="12"/>
        <v>2172.2236190476192</v>
      </c>
      <c r="M68" s="15">
        <f t="shared" si="13"/>
        <v>6.4320254028414642E-3</v>
      </c>
      <c r="N68" s="7">
        <f t="shared" si="14"/>
        <v>0.74064633246564826</v>
      </c>
      <c r="O68" s="4">
        <v>2020</v>
      </c>
    </row>
    <row r="69" spans="1:15" x14ac:dyDescent="0.25">
      <c r="A69" t="s">
        <v>14</v>
      </c>
      <c r="B69" s="4">
        <v>1</v>
      </c>
      <c r="C69" s="4">
        <v>45</v>
      </c>
      <c r="D69" s="6">
        <v>601741.15</v>
      </c>
      <c r="E69" s="6">
        <v>10831.340699999999</v>
      </c>
      <c r="F69" s="6">
        <v>0</v>
      </c>
      <c r="G69" s="6">
        <v>3332.0620949999993</v>
      </c>
      <c r="H69" s="6">
        <f t="shared" si="10"/>
        <v>14163.402794999998</v>
      </c>
      <c r="I69" s="15">
        <f t="shared" si="11"/>
        <v>2.353736784496124E-2</v>
      </c>
      <c r="J69" s="6">
        <v>2431.3929200000002</v>
      </c>
      <c r="K69" s="6">
        <v>716.35851190476194</v>
      </c>
      <c r="L69" s="6">
        <f t="shared" si="12"/>
        <v>3147.7514319047623</v>
      </c>
      <c r="M69" s="15">
        <f t="shared" si="13"/>
        <v>5.2310722507589221E-3</v>
      </c>
      <c r="N69" s="7">
        <f t="shared" si="14"/>
        <v>0.77775457794535152</v>
      </c>
      <c r="O69" s="4">
        <v>2020</v>
      </c>
    </row>
    <row r="70" spans="1:15" x14ac:dyDescent="0.25">
      <c r="A70" t="s">
        <v>30</v>
      </c>
      <c r="B70" s="4">
        <v>1</v>
      </c>
      <c r="C70" s="4">
        <v>14</v>
      </c>
      <c r="D70" s="5">
        <v>2668746.0699999998</v>
      </c>
      <c r="E70" s="6">
        <v>18536.775494999998</v>
      </c>
      <c r="F70" s="6">
        <v>3025</v>
      </c>
      <c r="G70" s="6">
        <v>10436.796014000003</v>
      </c>
      <c r="H70" s="6">
        <f t="shared" si="10"/>
        <v>31998.571509000001</v>
      </c>
      <c r="I70" s="15">
        <f t="shared" si="11"/>
        <v>1.199011470919E-2</v>
      </c>
      <c r="J70" s="6">
        <v>3634.9968559999998</v>
      </c>
      <c r="K70" s="6">
        <v>3177.0786547619055</v>
      </c>
      <c r="L70" s="6">
        <f t="shared" si="12"/>
        <v>6812.0755107619052</v>
      </c>
      <c r="M70" s="15">
        <f t="shared" si="13"/>
        <v>2.5525379080977551E-3</v>
      </c>
      <c r="N70" s="7">
        <f t="shared" si="14"/>
        <v>0.78711313694594387</v>
      </c>
      <c r="O70" s="4">
        <v>2021</v>
      </c>
    </row>
    <row r="71" spans="1:15" x14ac:dyDescent="0.25">
      <c r="A71" t="s">
        <v>31</v>
      </c>
      <c r="B71" s="4">
        <v>1</v>
      </c>
      <c r="C71" s="4">
        <v>4</v>
      </c>
      <c r="D71" s="5">
        <v>502162.66</v>
      </c>
      <c r="E71" s="6">
        <v>8669.5400000000009</v>
      </c>
      <c r="F71" s="6">
        <v>1748</v>
      </c>
      <c r="G71" s="6">
        <v>1671.5</v>
      </c>
      <c r="H71" s="6">
        <f t="shared" si="10"/>
        <v>12089.04</v>
      </c>
      <c r="I71" s="15">
        <f t="shared" si="11"/>
        <v>2.4073952451980404E-2</v>
      </c>
      <c r="J71" s="6">
        <v>1901.73</v>
      </c>
      <c r="K71" s="6">
        <v>597.80999999999995</v>
      </c>
      <c r="L71" s="6">
        <f t="shared" si="12"/>
        <v>2499.54</v>
      </c>
      <c r="M71" s="15">
        <f t="shared" si="13"/>
        <v>4.9775505012658646E-3</v>
      </c>
      <c r="N71" s="7">
        <f t="shared" si="14"/>
        <v>0.79323916539278549</v>
      </c>
      <c r="O71" s="4">
        <v>2019</v>
      </c>
    </row>
    <row r="72" spans="1:15" x14ac:dyDescent="0.25">
      <c r="A72" t="s">
        <v>31</v>
      </c>
      <c r="B72" s="4">
        <v>1</v>
      </c>
      <c r="C72" s="4">
        <v>27</v>
      </c>
      <c r="D72" s="5">
        <v>974093.99</v>
      </c>
      <c r="E72" s="6">
        <v>9831.44</v>
      </c>
      <c r="F72" s="6">
        <v>0</v>
      </c>
      <c r="G72" s="6">
        <v>4742.54</v>
      </c>
      <c r="H72" s="6">
        <f t="shared" si="10"/>
        <v>14573.98</v>
      </c>
      <c r="I72" s="15">
        <f t="shared" si="11"/>
        <v>1.4961574703894847E-2</v>
      </c>
      <c r="J72" s="6">
        <v>2279.2800000000002</v>
      </c>
      <c r="K72" s="6">
        <v>1159.6400000000001</v>
      </c>
      <c r="L72" s="6">
        <f t="shared" si="12"/>
        <v>3438.92</v>
      </c>
      <c r="M72" s="15">
        <f t="shared" si="13"/>
        <v>3.5303780079784706E-3</v>
      </c>
      <c r="N72" s="7">
        <f t="shared" si="14"/>
        <v>0.76403700293262378</v>
      </c>
      <c r="O72" s="4">
        <v>2019</v>
      </c>
    </row>
    <row r="73" spans="1:15" x14ac:dyDescent="0.25">
      <c r="A73" t="s">
        <v>31</v>
      </c>
      <c r="B73" s="4">
        <v>1</v>
      </c>
      <c r="C73" s="4">
        <v>16</v>
      </c>
      <c r="D73" s="6">
        <v>300828.27999999997</v>
      </c>
      <c r="E73" s="6">
        <v>3725.2626370000007</v>
      </c>
      <c r="F73" s="6">
        <v>160</v>
      </c>
      <c r="G73" s="6">
        <v>1749.6081729999996</v>
      </c>
      <c r="H73" s="6">
        <f t="shared" si="10"/>
        <v>5634.8708100000003</v>
      </c>
      <c r="I73" s="15">
        <f t="shared" si="11"/>
        <v>1.8731187141049373E-2</v>
      </c>
      <c r="J73" s="6">
        <v>1740.6626240000001</v>
      </c>
      <c r="K73" s="6">
        <v>358.12890476190483</v>
      </c>
      <c r="L73" s="6">
        <f t="shared" si="12"/>
        <v>2098.7915287619048</v>
      </c>
      <c r="M73" s="15">
        <f t="shared" si="13"/>
        <v>6.9767095326340499E-3</v>
      </c>
      <c r="N73" s="7">
        <f t="shared" si="14"/>
        <v>0.62753511135743245</v>
      </c>
      <c r="O73" s="4">
        <v>2020</v>
      </c>
    </row>
    <row r="74" spans="1:15" x14ac:dyDescent="0.25">
      <c r="A74" t="s">
        <v>31</v>
      </c>
      <c r="B74" s="4">
        <v>1</v>
      </c>
      <c r="C74" s="4">
        <v>2</v>
      </c>
      <c r="D74" s="6">
        <v>481375.65</v>
      </c>
      <c r="E74" s="6">
        <v>9170.8850599999987</v>
      </c>
      <c r="F74" s="6">
        <v>308</v>
      </c>
      <c r="G74" s="6">
        <v>2748.1016800000016</v>
      </c>
      <c r="H74" s="6">
        <f t="shared" si="10"/>
        <v>12226.98674</v>
      </c>
      <c r="I74" s="15">
        <f t="shared" si="11"/>
        <v>2.5400093959883512E-2</v>
      </c>
      <c r="J74" s="6">
        <v>1885.10052</v>
      </c>
      <c r="K74" s="6">
        <v>573.0662500000002</v>
      </c>
      <c r="L74" s="6">
        <f t="shared" si="12"/>
        <v>2458.1667700000003</v>
      </c>
      <c r="M74" s="15">
        <f t="shared" si="13"/>
        <v>5.1065457299304612E-3</v>
      </c>
      <c r="N74" s="7">
        <f t="shared" si="14"/>
        <v>0.79895563622734411</v>
      </c>
      <c r="O74" s="4">
        <v>2020</v>
      </c>
    </row>
    <row r="75" spans="1:15" x14ac:dyDescent="0.25">
      <c r="A75" t="s">
        <v>32</v>
      </c>
      <c r="B75" s="4">
        <v>1</v>
      </c>
      <c r="C75" s="4">
        <v>16</v>
      </c>
      <c r="D75" s="5">
        <v>2068203.82</v>
      </c>
      <c r="E75" s="6">
        <v>4012.36</v>
      </c>
      <c r="F75" s="6">
        <v>10341.02</v>
      </c>
      <c r="G75" s="6">
        <v>7482.32</v>
      </c>
      <c r="H75" s="6">
        <f t="shared" si="10"/>
        <v>21835.7</v>
      </c>
      <c r="I75" s="15">
        <f t="shared" si="11"/>
        <v>1.0557808562600954E-2</v>
      </c>
      <c r="J75" s="6">
        <v>3154.56</v>
      </c>
      <c r="K75" s="6">
        <v>2462.15</v>
      </c>
      <c r="L75" s="6">
        <f t="shared" si="12"/>
        <v>5616.71</v>
      </c>
      <c r="M75" s="15">
        <f t="shared" si="13"/>
        <v>2.7157429774015214E-3</v>
      </c>
      <c r="N75" s="7">
        <f t="shared" si="14"/>
        <v>0.7427739893843569</v>
      </c>
      <c r="O75" s="4">
        <v>2019</v>
      </c>
    </row>
    <row r="76" spans="1:15" x14ac:dyDescent="0.25">
      <c r="A76" t="s">
        <v>33</v>
      </c>
      <c r="B76" s="4">
        <v>1</v>
      </c>
      <c r="C76" s="4">
        <v>3</v>
      </c>
      <c r="D76" s="5">
        <v>444484.93</v>
      </c>
      <c r="E76" s="6">
        <v>0</v>
      </c>
      <c r="F76" s="6">
        <v>2766.35</v>
      </c>
      <c r="G76" s="6">
        <v>226.44</v>
      </c>
      <c r="H76" s="6">
        <f t="shared" si="10"/>
        <v>2992.79</v>
      </c>
      <c r="I76" s="15">
        <f t="shared" si="11"/>
        <v>6.7331641592438245E-3</v>
      </c>
      <c r="J76" s="6">
        <v>1855.59</v>
      </c>
      <c r="K76" s="6">
        <v>529.15</v>
      </c>
      <c r="L76" s="6">
        <f t="shared" si="12"/>
        <v>2384.7399999999998</v>
      </c>
      <c r="M76" s="15">
        <f t="shared" si="13"/>
        <v>5.3651762726803802E-3</v>
      </c>
      <c r="N76" s="7">
        <f t="shared" si="14"/>
        <v>0.20317162246599332</v>
      </c>
      <c r="O76" s="4">
        <v>2020</v>
      </c>
    </row>
    <row r="77" spans="1:15" x14ac:dyDescent="0.25">
      <c r="A77" t="s">
        <v>33</v>
      </c>
      <c r="B77" s="4">
        <v>1</v>
      </c>
      <c r="C77" s="4">
        <v>70</v>
      </c>
      <c r="D77" s="6">
        <v>2246403.85</v>
      </c>
      <c r="E77" s="6">
        <v>0</v>
      </c>
      <c r="F77" s="6">
        <v>5484.4826950000006</v>
      </c>
      <c r="G77" s="6">
        <v>1385.393855</v>
      </c>
      <c r="H77" s="6">
        <f t="shared" si="10"/>
        <v>6869.8765500000009</v>
      </c>
      <c r="I77" s="15">
        <f t="shared" si="11"/>
        <v>3.0581662998841463E-3</v>
      </c>
      <c r="J77" s="6">
        <v>4497.1230800000003</v>
      </c>
      <c r="K77" s="6">
        <v>1385.39</v>
      </c>
      <c r="L77" s="6">
        <f t="shared" si="12"/>
        <v>5882.5130800000006</v>
      </c>
      <c r="M77" s="15">
        <f t="shared" si="13"/>
        <v>2.6186355939516398E-3</v>
      </c>
      <c r="N77" s="7">
        <f t="shared" si="14"/>
        <v>0.14372361174379475</v>
      </c>
      <c r="O77" s="4">
        <v>2020</v>
      </c>
    </row>
    <row r="78" spans="1:15" x14ac:dyDescent="0.25">
      <c r="A78" t="s">
        <v>15</v>
      </c>
      <c r="B78" s="4">
        <v>1</v>
      </c>
      <c r="C78" s="4">
        <v>8</v>
      </c>
      <c r="D78" s="5">
        <v>1027491.72</v>
      </c>
      <c r="E78" s="6">
        <v>306.05</v>
      </c>
      <c r="F78" s="6">
        <v>4394.88</v>
      </c>
      <c r="G78" s="6">
        <v>4936.67</v>
      </c>
      <c r="H78" s="6">
        <f t="shared" si="10"/>
        <v>9637.6</v>
      </c>
      <c r="I78" s="15">
        <f t="shared" si="11"/>
        <v>9.3797349529979677E-3</v>
      </c>
      <c r="J78" s="6">
        <v>2321.9899999999998</v>
      </c>
      <c r="K78" s="6">
        <v>1223.2</v>
      </c>
      <c r="L78" s="6">
        <f t="shared" si="12"/>
        <v>3545.1899999999996</v>
      </c>
      <c r="M78" s="15">
        <f t="shared" si="13"/>
        <v>3.4503343734974328E-3</v>
      </c>
      <c r="N78" s="7">
        <f t="shared" si="14"/>
        <v>0.63215012036191587</v>
      </c>
      <c r="O78" s="4">
        <v>2019</v>
      </c>
    </row>
    <row r="79" spans="1:15" x14ac:dyDescent="0.25">
      <c r="A79" t="s">
        <v>15</v>
      </c>
      <c r="B79" s="4">
        <v>1</v>
      </c>
      <c r="C79" s="4">
        <v>43</v>
      </c>
      <c r="D79" s="5">
        <v>1118947.19</v>
      </c>
      <c r="E79" s="6">
        <v>0</v>
      </c>
      <c r="F79" s="6">
        <v>6145.44</v>
      </c>
      <c r="G79" s="6">
        <v>2626.17</v>
      </c>
      <c r="H79" s="6">
        <f t="shared" si="10"/>
        <v>8771.61</v>
      </c>
      <c r="I79" s="15">
        <f t="shared" si="11"/>
        <v>7.8391635265646457E-3</v>
      </c>
      <c r="J79" s="6">
        <v>2785.16</v>
      </c>
      <c r="K79" s="6">
        <v>1332.08</v>
      </c>
      <c r="L79" s="6">
        <f t="shared" si="12"/>
        <v>4117.24</v>
      </c>
      <c r="M79" s="15">
        <f t="shared" si="13"/>
        <v>3.6795659677200674E-3</v>
      </c>
      <c r="N79" s="7">
        <f t="shared" si="14"/>
        <v>0.53061752631500947</v>
      </c>
      <c r="O79" s="4">
        <v>2019</v>
      </c>
    </row>
    <row r="80" spans="1:15" x14ac:dyDescent="0.25">
      <c r="A80" t="s">
        <v>15</v>
      </c>
      <c r="B80" s="4">
        <v>1</v>
      </c>
      <c r="C80" s="4">
        <v>28</v>
      </c>
      <c r="D80" s="5">
        <v>1935674.59</v>
      </c>
      <c r="E80" s="6">
        <v>1672.68</v>
      </c>
      <c r="F80" s="6">
        <v>3600</v>
      </c>
      <c r="G80" s="6">
        <v>6270.79</v>
      </c>
      <c r="H80" s="6">
        <f t="shared" si="10"/>
        <v>11543.470000000001</v>
      </c>
      <c r="I80" s="15">
        <f t="shared" si="11"/>
        <v>5.9635385305130241E-3</v>
      </c>
      <c r="J80" s="6">
        <v>3048.54</v>
      </c>
      <c r="K80" s="6">
        <v>2304.37</v>
      </c>
      <c r="L80" s="6">
        <f t="shared" si="12"/>
        <v>5352.91</v>
      </c>
      <c r="M80" s="15">
        <f t="shared" si="13"/>
        <v>2.7653976694502146E-3</v>
      </c>
      <c r="N80" s="7">
        <f t="shared" si="14"/>
        <v>0.53628241767856644</v>
      </c>
      <c r="O80" s="4">
        <v>2019</v>
      </c>
    </row>
    <row r="81" spans="1:15" x14ac:dyDescent="0.25">
      <c r="A81" t="s">
        <v>15</v>
      </c>
      <c r="B81" s="4">
        <v>1</v>
      </c>
      <c r="C81" s="4">
        <v>20</v>
      </c>
      <c r="D81" s="5">
        <v>152023.59</v>
      </c>
      <c r="E81" s="6">
        <v>9.9700000000000006</v>
      </c>
      <c r="F81" s="6">
        <v>4926.6000000000004</v>
      </c>
      <c r="G81" s="6">
        <v>388.35</v>
      </c>
      <c r="H81" s="6">
        <f t="shared" si="10"/>
        <v>5324.920000000001</v>
      </c>
      <c r="I81" s="15">
        <f t="shared" si="11"/>
        <v>3.5026932333330645E-2</v>
      </c>
      <c r="J81" s="6">
        <v>1621.62</v>
      </c>
      <c r="K81" s="6">
        <v>180.98</v>
      </c>
      <c r="L81" s="6">
        <f t="shared" si="12"/>
        <v>1802.6</v>
      </c>
      <c r="M81" s="15">
        <f t="shared" si="13"/>
        <v>1.185737029364982E-2</v>
      </c>
      <c r="N81" s="7">
        <f t="shared" si="14"/>
        <v>0.6614784823058375</v>
      </c>
      <c r="O81" s="4">
        <v>2020</v>
      </c>
    </row>
    <row r="82" spans="1:15" x14ac:dyDescent="0.25">
      <c r="A82" t="s">
        <v>15</v>
      </c>
      <c r="B82" s="4">
        <v>1</v>
      </c>
      <c r="C82" s="4">
        <v>3</v>
      </c>
      <c r="D82" s="5">
        <v>521891.12</v>
      </c>
      <c r="E82" s="6">
        <v>5469.333815</v>
      </c>
      <c r="F82" s="6">
        <v>2066.64</v>
      </c>
      <c r="G82" s="6">
        <v>2710.5758679999999</v>
      </c>
      <c r="H82" s="6">
        <f t="shared" si="10"/>
        <v>10246.549682999999</v>
      </c>
      <c r="I82" s="15">
        <f t="shared" si="11"/>
        <v>1.9633500725208735E-2</v>
      </c>
      <c r="J82" s="6">
        <v>1917.51</v>
      </c>
      <c r="K82" s="6">
        <v>621.29999999999995</v>
      </c>
      <c r="L82" s="6">
        <f t="shared" si="12"/>
        <v>2538.81</v>
      </c>
      <c r="M82" s="15">
        <f t="shared" si="13"/>
        <v>4.8646353668558295E-3</v>
      </c>
      <c r="N82" s="7">
        <f t="shared" si="14"/>
        <v>0.75222781535797101</v>
      </c>
      <c r="O82" s="4">
        <v>2020</v>
      </c>
    </row>
    <row r="83" spans="1:15" x14ac:dyDescent="0.25">
      <c r="A83" t="s">
        <v>15</v>
      </c>
      <c r="B83" s="4">
        <v>1</v>
      </c>
      <c r="C83" s="4">
        <v>8</v>
      </c>
      <c r="D83" s="6">
        <v>552705.91</v>
      </c>
      <c r="E83" s="6">
        <v>3972.073429999999</v>
      </c>
      <c r="F83" s="6">
        <v>2714.16</v>
      </c>
      <c r="G83" s="6">
        <v>3787.3775520000022</v>
      </c>
      <c r="H83" s="6">
        <f t="shared" si="10"/>
        <v>10473.610982</v>
      </c>
      <c r="I83" s="15">
        <f t="shared" si="11"/>
        <v>1.8949699636828563E-2</v>
      </c>
      <c r="J83" s="6">
        <v>1942.164728</v>
      </c>
      <c r="K83" s="6">
        <v>657.98322619047644</v>
      </c>
      <c r="L83" s="6">
        <f t="shared" si="12"/>
        <v>2600.1479541904764</v>
      </c>
      <c r="M83" s="15">
        <f t="shared" si="13"/>
        <v>4.7043968720914819E-3</v>
      </c>
      <c r="N83" s="7">
        <f t="shared" si="14"/>
        <v>0.75174293195927333</v>
      </c>
      <c r="O83" s="4">
        <v>2020</v>
      </c>
    </row>
    <row r="84" spans="1:15" x14ac:dyDescent="0.25">
      <c r="A84" t="s">
        <v>15</v>
      </c>
      <c r="B84" s="4">
        <v>1</v>
      </c>
      <c r="C84" s="4">
        <v>50</v>
      </c>
      <c r="D84" s="6">
        <v>605953.09</v>
      </c>
      <c r="E84" s="6">
        <v>5069.8049500000016</v>
      </c>
      <c r="F84" s="6">
        <v>727.14370799999995</v>
      </c>
      <c r="G84" s="6">
        <v>3182.5528559999984</v>
      </c>
      <c r="H84" s="6">
        <f t="shared" si="10"/>
        <v>8979.5015139999996</v>
      </c>
      <c r="I84" s="15">
        <f t="shared" si="11"/>
        <v>1.4818806376579416E-2</v>
      </c>
      <c r="J84" s="6">
        <v>2584.7624719999999</v>
      </c>
      <c r="K84" s="6">
        <v>721.37272619047633</v>
      </c>
      <c r="L84" s="6">
        <f t="shared" si="12"/>
        <v>3306.1351981904763</v>
      </c>
      <c r="M84" s="15">
        <f t="shared" si="13"/>
        <v>5.4560909957410671E-3</v>
      </c>
      <c r="N84" s="7">
        <f t="shared" si="14"/>
        <v>0.63181305854942404</v>
      </c>
      <c r="O84" s="4">
        <v>2020</v>
      </c>
    </row>
    <row r="85" spans="1:15" x14ac:dyDescent="0.25">
      <c r="A85" t="s">
        <v>15</v>
      </c>
      <c r="B85" s="4">
        <v>1</v>
      </c>
      <c r="C85" s="4">
        <v>100</v>
      </c>
      <c r="D85" s="6">
        <v>914897.43</v>
      </c>
      <c r="E85" s="6">
        <v>7874.4040800000002</v>
      </c>
      <c r="F85" s="6">
        <v>1193.02624872</v>
      </c>
      <c r="G85" s="6">
        <v>4713.7830889999968</v>
      </c>
      <c r="H85" s="6">
        <f t="shared" si="10"/>
        <v>13781.213417719997</v>
      </c>
      <c r="I85" s="15">
        <f t="shared" si="11"/>
        <v>1.5063123980706772E-2</v>
      </c>
      <c r="J85" s="6">
        <v>4331.9179439999998</v>
      </c>
      <c r="K85" s="6">
        <v>1089.1636071428575</v>
      </c>
      <c r="L85" s="6">
        <f t="shared" si="12"/>
        <v>5421.0815511428573</v>
      </c>
      <c r="M85" s="15">
        <f t="shared" si="13"/>
        <v>5.9253435121605453E-3</v>
      </c>
      <c r="N85" s="7">
        <f t="shared" si="14"/>
        <v>0.60663249404639608</v>
      </c>
      <c r="O85" s="4">
        <v>2020</v>
      </c>
    </row>
    <row r="86" spans="1:15" x14ac:dyDescent="0.25">
      <c r="A86" t="s">
        <v>15</v>
      </c>
      <c r="B86" s="4">
        <v>1</v>
      </c>
      <c r="C86" s="4">
        <v>23</v>
      </c>
      <c r="D86" s="6">
        <v>1255671.07</v>
      </c>
      <c r="E86" s="6">
        <v>0</v>
      </c>
      <c r="F86" s="6">
        <v>3644.16</v>
      </c>
      <c r="G86" s="6">
        <v>1552.4179299999998</v>
      </c>
      <c r="H86" s="6">
        <f t="shared" si="10"/>
        <v>5196.5779299999995</v>
      </c>
      <c r="I86" s="15">
        <f t="shared" si="11"/>
        <v>4.1384866261193701E-3</v>
      </c>
      <c r="J86" s="6">
        <v>2504.5368560000002</v>
      </c>
      <c r="K86" s="6">
        <v>1494.8465119047623</v>
      </c>
      <c r="L86" s="6">
        <f t="shared" si="12"/>
        <v>3999.3833679047625</v>
      </c>
      <c r="M86" s="15">
        <f t="shared" si="13"/>
        <v>3.1850565513982594E-3</v>
      </c>
      <c r="N86" s="7">
        <f t="shared" si="14"/>
        <v>0.23038133522135731</v>
      </c>
      <c r="O86" s="4">
        <v>2020</v>
      </c>
    </row>
    <row r="87" spans="1:15" x14ac:dyDescent="0.25">
      <c r="A87" t="s">
        <v>15</v>
      </c>
      <c r="B87" s="4">
        <v>1</v>
      </c>
      <c r="C87" s="4">
        <v>38</v>
      </c>
      <c r="D87" s="5">
        <v>2023776.31</v>
      </c>
      <c r="E87" s="6">
        <v>1011.89</v>
      </c>
      <c r="F87" s="6">
        <v>2928</v>
      </c>
      <c r="G87" s="6">
        <v>12329.84</v>
      </c>
      <c r="H87" s="6">
        <f t="shared" si="10"/>
        <v>16269.73</v>
      </c>
      <c r="I87" s="15">
        <f t="shared" si="11"/>
        <v>8.0392926429700123E-3</v>
      </c>
      <c r="J87" s="6">
        <v>3359.02</v>
      </c>
      <c r="K87" s="6">
        <v>2409.2600000000002</v>
      </c>
      <c r="L87" s="6">
        <f t="shared" si="12"/>
        <v>5768.2800000000007</v>
      </c>
      <c r="M87" s="15">
        <f t="shared" si="13"/>
        <v>2.8502557182320215E-3</v>
      </c>
      <c r="N87" s="7">
        <f t="shared" si="14"/>
        <v>0.64545938992226659</v>
      </c>
      <c r="O87" s="4">
        <v>2020</v>
      </c>
    </row>
    <row r="88" spans="1:15" x14ac:dyDescent="0.25">
      <c r="A88" t="s">
        <v>15</v>
      </c>
      <c r="B88" s="4">
        <v>1</v>
      </c>
      <c r="C88" s="4">
        <v>15</v>
      </c>
      <c r="D88" s="5">
        <v>2685277.32</v>
      </c>
      <c r="E88" s="6">
        <v>3248.94</v>
      </c>
      <c r="F88" s="6">
        <v>0</v>
      </c>
      <c r="G88" s="6">
        <v>13200.42</v>
      </c>
      <c r="H88" s="6">
        <f t="shared" si="10"/>
        <v>16449.36</v>
      </c>
      <c r="I88" s="15">
        <f t="shared" si="11"/>
        <v>6.1257583630133228E-3</v>
      </c>
      <c r="J88" s="6">
        <v>3648.22</v>
      </c>
      <c r="K88" s="6">
        <v>3196.76</v>
      </c>
      <c r="L88" s="6">
        <f t="shared" si="12"/>
        <v>6844.98</v>
      </c>
      <c r="M88" s="15">
        <f t="shared" si="13"/>
        <v>2.5490775008668379E-3</v>
      </c>
      <c r="N88" s="7">
        <f t="shared" si="14"/>
        <v>0.58387560367090274</v>
      </c>
      <c r="O88" s="4">
        <v>2020</v>
      </c>
    </row>
    <row r="89" spans="1:15" x14ac:dyDescent="0.25">
      <c r="A89" t="s">
        <v>15</v>
      </c>
      <c r="B89" s="4">
        <v>1</v>
      </c>
      <c r="C89" s="4">
        <v>3</v>
      </c>
      <c r="D89" s="5">
        <v>134744.17000000001</v>
      </c>
      <c r="E89" s="6">
        <v>894.91626000000008</v>
      </c>
      <c r="F89" s="6">
        <v>1830</v>
      </c>
      <c r="G89" s="6">
        <v>791.26509399999998</v>
      </c>
      <c r="H89" s="6">
        <f t="shared" si="10"/>
        <v>3516.1813539999998</v>
      </c>
      <c r="I89" s="15">
        <f t="shared" si="11"/>
        <v>2.6095239252280817E-2</v>
      </c>
      <c r="J89" s="6">
        <v>1607.7953359999999</v>
      </c>
      <c r="K89" s="6">
        <v>160.40972619047622</v>
      </c>
      <c r="L89" s="6">
        <f t="shared" si="12"/>
        <v>1768.2050621904762</v>
      </c>
      <c r="M89" s="15">
        <f t="shared" si="13"/>
        <v>1.3122683246261979E-2</v>
      </c>
      <c r="N89" s="7">
        <f t="shared" si="14"/>
        <v>0.49712347453894262</v>
      </c>
      <c r="O89" s="4">
        <v>2021</v>
      </c>
    </row>
    <row r="90" spans="1:15" x14ac:dyDescent="0.25">
      <c r="A90" t="s">
        <v>34</v>
      </c>
      <c r="B90" s="4">
        <v>1</v>
      </c>
      <c r="C90" s="4">
        <v>7</v>
      </c>
      <c r="D90" s="5">
        <v>675843.65</v>
      </c>
      <c r="E90" s="6">
        <v>0</v>
      </c>
      <c r="F90" s="6">
        <v>10866.7</v>
      </c>
      <c r="G90" s="6">
        <v>979.9</v>
      </c>
      <c r="H90" s="6">
        <f t="shared" si="10"/>
        <v>11846.6</v>
      </c>
      <c r="I90" s="15">
        <f t="shared" si="11"/>
        <v>1.7528610352409171E-2</v>
      </c>
      <c r="J90" s="6">
        <v>2040.67</v>
      </c>
      <c r="K90" s="6">
        <v>467.46</v>
      </c>
      <c r="L90" s="6">
        <f t="shared" si="12"/>
        <v>2508.13</v>
      </c>
      <c r="M90" s="15">
        <f t="shared" si="13"/>
        <v>3.7111098106788459E-3</v>
      </c>
      <c r="N90" s="7">
        <f t="shared" si="14"/>
        <v>0.7882827140276536</v>
      </c>
      <c r="O90" s="4">
        <v>2019</v>
      </c>
    </row>
    <row r="91" spans="1:15" x14ac:dyDescent="0.25">
      <c r="A91" t="s">
        <v>34</v>
      </c>
      <c r="B91" s="4">
        <v>1</v>
      </c>
      <c r="C91" s="4">
        <v>10</v>
      </c>
      <c r="D91" s="6">
        <v>460708.84</v>
      </c>
      <c r="E91" s="6">
        <v>46.53</v>
      </c>
      <c r="F91" s="6">
        <v>8532.7099999999991</v>
      </c>
      <c r="G91" s="6">
        <v>1197.73</v>
      </c>
      <c r="H91" s="6">
        <f t="shared" si="10"/>
        <v>9776.9699999999993</v>
      </c>
      <c r="I91" s="15">
        <f t="shared" si="11"/>
        <v>2.1221581074936609E-2</v>
      </c>
      <c r="J91" s="6">
        <v>1868.5670720000001</v>
      </c>
      <c r="K91" s="6">
        <v>548.46290476190495</v>
      </c>
      <c r="L91" s="6">
        <f t="shared" si="12"/>
        <v>2417.0299767619049</v>
      </c>
      <c r="M91" s="15">
        <f t="shared" si="13"/>
        <v>5.2463286286451652E-3</v>
      </c>
      <c r="N91" s="7">
        <f t="shared" si="14"/>
        <v>0.75278332890845467</v>
      </c>
      <c r="O91" s="4">
        <v>2020</v>
      </c>
    </row>
    <row r="92" spans="1:15" x14ac:dyDescent="0.25">
      <c r="A92" t="s">
        <v>16</v>
      </c>
      <c r="B92" s="4">
        <v>1</v>
      </c>
      <c r="C92" s="4">
        <v>10</v>
      </c>
      <c r="D92" s="5">
        <v>153689.54999999999</v>
      </c>
      <c r="E92" s="6">
        <v>1138.47</v>
      </c>
      <c r="F92" s="6">
        <v>2391.0500000000002</v>
      </c>
      <c r="G92" s="6">
        <v>725.56</v>
      </c>
      <c r="H92" s="6">
        <f t="shared" si="10"/>
        <v>4255.08</v>
      </c>
      <c r="I92" s="15">
        <f t="shared" si="11"/>
        <v>2.768620247765707E-2</v>
      </c>
      <c r="J92" s="6">
        <v>1622.95</v>
      </c>
      <c r="K92" s="6">
        <v>182.96</v>
      </c>
      <c r="L92" s="6">
        <f t="shared" si="12"/>
        <v>1805.91</v>
      </c>
      <c r="M92" s="15">
        <f t="shared" si="13"/>
        <v>1.1750376001491319E-2</v>
      </c>
      <c r="N92" s="7">
        <f t="shared" si="14"/>
        <v>0.57558729800614794</v>
      </c>
      <c r="O92" s="4">
        <v>2019</v>
      </c>
    </row>
    <row r="93" spans="1:15" x14ac:dyDescent="0.25">
      <c r="A93" t="s">
        <v>16</v>
      </c>
      <c r="B93" s="4">
        <v>1</v>
      </c>
      <c r="C93" s="4">
        <v>18</v>
      </c>
      <c r="D93" s="5">
        <v>429180</v>
      </c>
      <c r="E93" s="6">
        <v>7622.63</v>
      </c>
      <c r="F93" s="6">
        <v>600</v>
      </c>
      <c r="G93" s="6">
        <v>779.11</v>
      </c>
      <c r="H93" s="6">
        <f t="shared" si="10"/>
        <v>9001.7400000000016</v>
      </c>
      <c r="I93" s="15">
        <f t="shared" si="11"/>
        <v>2.0974276527331193E-2</v>
      </c>
      <c r="J93" s="6">
        <v>1843.34</v>
      </c>
      <c r="K93" s="6">
        <v>510.93</v>
      </c>
      <c r="L93" s="6">
        <f t="shared" si="12"/>
        <v>2354.27</v>
      </c>
      <c r="M93" s="15">
        <f t="shared" si="13"/>
        <v>5.4855072463768119E-3</v>
      </c>
      <c r="N93" s="7">
        <f t="shared" si="14"/>
        <v>0.73846500787625502</v>
      </c>
      <c r="O93" s="4">
        <v>2019</v>
      </c>
    </row>
    <row r="94" spans="1:15" x14ac:dyDescent="0.25">
      <c r="A94" t="s">
        <v>16</v>
      </c>
      <c r="B94" s="4">
        <v>1</v>
      </c>
      <c r="C94" s="4">
        <v>26</v>
      </c>
      <c r="D94" s="5">
        <v>2318086</v>
      </c>
      <c r="E94" s="6">
        <v>18020.68</v>
      </c>
      <c r="F94" s="6">
        <v>3275.43</v>
      </c>
      <c r="G94" s="6">
        <v>8388.14</v>
      </c>
      <c r="H94" s="6">
        <f t="shared" si="10"/>
        <v>29684.25</v>
      </c>
      <c r="I94" s="15">
        <f t="shared" si="11"/>
        <v>1.2805499882230426E-2</v>
      </c>
      <c r="J94" s="6">
        <v>3354.47</v>
      </c>
      <c r="K94" s="6">
        <v>2759.63</v>
      </c>
      <c r="L94" s="6">
        <f t="shared" si="12"/>
        <v>6114.1</v>
      </c>
      <c r="M94" s="15">
        <f t="shared" si="13"/>
        <v>2.6375639212695302E-3</v>
      </c>
      <c r="N94" s="7">
        <f t="shared" si="14"/>
        <v>0.79402881999713659</v>
      </c>
      <c r="O94" s="4">
        <v>2019</v>
      </c>
    </row>
    <row r="95" spans="1:15" x14ac:dyDescent="0.25">
      <c r="A95" t="s">
        <v>16</v>
      </c>
      <c r="B95" s="4">
        <v>1</v>
      </c>
      <c r="C95" s="4">
        <v>6</v>
      </c>
      <c r="D95" s="5">
        <v>390050</v>
      </c>
      <c r="E95" s="6">
        <v>4485.5749999999998</v>
      </c>
      <c r="F95" s="6">
        <v>300</v>
      </c>
      <c r="G95" s="6">
        <v>1256.6658999999991</v>
      </c>
      <c r="H95" s="6">
        <f t="shared" si="10"/>
        <v>6042.2408999999989</v>
      </c>
      <c r="I95" s="15">
        <f t="shared" si="11"/>
        <v>1.549093936674785E-2</v>
      </c>
      <c r="J95" s="6">
        <v>1812.04</v>
      </c>
      <c r="K95" s="6">
        <v>464.34523809523824</v>
      </c>
      <c r="L95" s="6">
        <f t="shared" si="12"/>
        <v>2276.385238095238</v>
      </c>
      <c r="M95" s="15">
        <f t="shared" si="13"/>
        <v>5.8361370031925087E-3</v>
      </c>
      <c r="N95" s="7">
        <f t="shared" si="14"/>
        <v>0.62325480301600711</v>
      </c>
      <c r="O95" s="4">
        <v>2021</v>
      </c>
    </row>
    <row r="96" spans="1:15" x14ac:dyDescent="0.25">
      <c r="A96" t="s">
        <v>35</v>
      </c>
      <c r="B96" s="4">
        <v>1</v>
      </c>
      <c r="C96" s="4">
        <v>18</v>
      </c>
      <c r="D96" s="5">
        <v>758973.29</v>
      </c>
      <c r="E96" s="6">
        <v>0</v>
      </c>
      <c r="F96" s="6">
        <v>3741.28</v>
      </c>
      <c r="G96" s="6">
        <v>4279.88</v>
      </c>
      <c r="H96" s="6">
        <f t="shared" si="10"/>
        <v>8021.16</v>
      </c>
      <c r="I96" s="15">
        <f t="shared" si="11"/>
        <v>1.0568435155339919E-2</v>
      </c>
      <c r="J96" s="6">
        <v>2107.1799999999998</v>
      </c>
      <c r="K96" s="6">
        <v>903.54</v>
      </c>
      <c r="L96" s="6">
        <f t="shared" si="12"/>
        <v>3010.72</v>
      </c>
      <c r="M96" s="15">
        <f t="shared" si="13"/>
        <v>3.9668326140963397E-3</v>
      </c>
      <c r="N96" s="7">
        <f t="shared" si="14"/>
        <v>0.62465279336155877</v>
      </c>
      <c r="O96" s="4">
        <v>2019</v>
      </c>
    </row>
    <row r="97" spans="1:15" x14ac:dyDescent="0.25">
      <c r="A97" t="s">
        <v>36</v>
      </c>
      <c r="B97" s="4">
        <v>1</v>
      </c>
      <c r="C97" s="4">
        <v>20</v>
      </c>
      <c r="D97" s="5">
        <v>732388.39</v>
      </c>
      <c r="E97" s="6">
        <v>8770.7999999999993</v>
      </c>
      <c r="F97" s="6">
        <v>1750</v>
      </c>
      <c r="G97" s="6">
        <v>1985.26</v>
      </c>
      <c r="H97" s="6">
        <f t="shared" si="10"/>
        <v>12506.06</v>
      </c>
      <c r="I97" s="15">
        <f t="shared" si="11"/>
        <v>1.7075721257678592E-2</v>
      </c>
      <c r="J97" s="6">
        <v>2085.91</v>
      </c>
      <c r="K97" s="6">
        <v>871.89</v>
      </c>
      <c r="L97" s="6">
        <f t="shared" si="12"/>
        <v>2957.7999999999997</v>
      </c>
      <c r="M97" s="15">
        <f t="shared" si="13"/>
        <v>4.0385675693193328E-3</v>
      </c>
      <c r="N97" s="7">
        <f t="shared" si="14"/>
        <v>0.76349065972816388</v>
      </c>
      <c r="O97" s="4">
        <v>2019</v>
      </c>
    </row>
    <row r="98" spans="1:15" x14ac:dyDescent="0.25">
      <c r="A98" t="s">
        <v>37</v>
      </c>
      <c r="B98" s="4">
        <v>1</v>
      </c>
      <c r="C98" s="4">
        <v>14</v>
      </c>
      <c r="D98" s="5">
        <v>395368.8</v>
      </c>
      <c r="E98" s="6">
        <v>0</v>
      </c>
      <c r="F98" s="6">
        <v>4744.4241599999987</v>
      </c>
      <c r="G98" s="6">
        <v>249.69925300000003</v>
      </c>
      <c r="H98" s="6">
        <f t="shared" ref="H98:H105" si="15">E98+F98+G98</f>
        <v>4994.1234129999984</v>
      </c>
      <c r="I98" s="15">
        <f t="shared" ref="I98:I105" si="16">H98/D98</f>
        <v>1.2631556695925422E-2</v>
      </c>
      <c r="J98" s="6">
        <v>1816.29504</v>
      </c>
      <c r="K98" s="6">
        <v>470.677142857143</v>
      </c>
      <c r="L98" s="6">
        <f t="shared" ref="L98:L105" si="17">J98+K98</f>
        <v>2286.9721828571428</v>
      </c>
      <c r="M98" s="15">
        <f t="shared" ref="M98:M105" si="18">L98/D98</f>
        <v>5.7844022665853824E-3</v>
      </c>
      <c r="N98" s="7">
        <f t="shared" ref="N98:N105" si="19">(H98-L98)/H98</f>
        <v>0.54206734721372341</v>
      </c>
      <c r="O98" s="4">
        <v>2021</v>
      </c>
    </row>
    <row r="99" spans="1:15" x14ac:dyDescent="0.25">
      <c r="A99" t="s">
        <v>37</v>
      </c>
      <c r="B99" s="4">
        <v>1</v>
      </c>
      <c r="C99" s="4">
        <v>10</v>
      </c>
      <c r="D99" s="5">
        <v>616853.06999999995</v>
      </c>
      <c r="E99" s="6">
        <v>0</v>
      </c>
      <c r="F99" s="6">
        <v>6117.34</v>
      </c>
      <c r="G99" s="6">
        <v>524.09</v>
      </c>
      <c r="H99" s="6">
        <f t="shared" si="15"/>
        <v>6641.43</v>
      </c>
      <c r="I99" s="15">
        <f t="shared" si="16"/>
        <v>1.0766631995525289E-2</v>
      </c>
      <c r="J99" s="6">
        <v>1993.48</v>
      </c>
      <c r="K99" s="6">
        <v>734.35</v>
      </c>
      <c r="L99" s="6">
        <f t="shared" si="17"/>
        <v>2727.83</v>
      </c>
      <c r="M99" s="15">
        <f t="shared" si="18"/>
        <v>4.422171393262256E-3</v>
      </c>
      <c r="N99" s="7">
        <f t="shared" si="19"/>
        <v>0.58927068417494433</v>
      </c>
      <c r="O99" s="4">
        <v>2019</v>
      </c>
    </row>
    <row r="100" spans="1:15" x14ac:dyDescent="0.25">
      <c r="A100" t="s">
        <v>17</v>
      </c>
      <c r="B100" s="4">
        <v>1</v>
      </c>
      <c r="C100" s="4">
        <v>91</v>
      </c>
      <c r="D100" s="5">
        <v>4950881</v>
      </c>
      <c r="E100" s="6">
        <v>2535.69</v>
      </c>
      <c r="F100" s="6">
        <v>2565</v>
      </c>
      <c r="G100" s="6">
        <v>24460.06</v>
      </c>
      <c r="H100" s="6">
        <f t="shared" si="15"/>
        <v>29560.75</v>
      </c>
      <c r="I100" s="15">
        <f t="shared" si="16"/>
        <v>5.9708060040223141E-3</v>
      </c>
      <c r="J100" s="6">
        <v>7290.7</v>
      </c>
      <c r="K100" s="6">
        <v>5893.91</v>
      </c>
      <c r="L100" s="6">
        <f t="shared" si="17"/>
        <v>13184.61</v>
      </c>
      <c r="M100" s="15">
        <f t="shared" si="18"/>
        <v>2.6630836006763243E-3</v>
      </c>
      <c r="N100" s="7">
        <f t="shared" si="19"/>
        <v>0.55398256133555468</v>
      </c>
      <c r="O100" s="4">
        <v>2020</v>
      </c>
    </row>
    <row r="101" spans="1:15" x14ac:dyDescent="0.25">
      <c r="A101" t="s">
        <v>18</v>
      </c>
      <c r="B101" s="4">
        <v>1</v>
      </c>
      <c r="C101" s="4">
        <v>52</v>
      </c>
      <c r="D101" s="5">
        <v>812310.95</v>
      </c>
      <c r="E101" s="6">
        <v>5007.7700000000004</v>
      </c>
      <c r="F101" s="6">
        <v>0</v>
      </c>
      <c r="G101" s="6">
        <v>3376.83</v>
      </c>
      <c r="H101" s="6">
        <f t="shared" si="15"/>
        <v>8384.6</v>
      </c>
      <c r="I101" s="15">
        <f t="shared" si="16"/>
        <v>1.0321909362418421E-2</v>
      </c>
      <c r="J101" s="6">
        <v>2809.85</v>
      </c>
      <c r="K101" s="6">
        <v>967.04</v>
      </c>
      <c r="L101" s="6">
        <f t="shared" si="17"/>
        <v>3776.89</v>
      </c>
      <c r="M101" s="15">
        <f t="shared" si="18"/>
        <v>4.6495618457439237E-3</v>
      </c>
      <c r="N101" s="7">
        <f t="shared" si="19"/>
        <v>0.54954440283376671</v>
      </c>
      <c r="O101" s="4">
        <v>2020</v>
      </c>
    </row>
    <row r="102" spans="1:15" x14ac:dyDescent="0.25">
      <c r="A102" t="s">
        <v>38</v>
      </c>
      <c r="B102" s="4">
        <v>1</v>
      </c>
      <c r="C102" s="4">
        <v>21</v>
      </c>
      <c r="D102" s="5">
        <v>684689.89</v>
      </c>
      <c r="E102" s="6">
        <v>0</v>
      </c>
      <c r="F102" s="6">
        <v>2476.58</v>
      </c>
      <c r="G102" s="6">
        <v>536.49</v>
      </c>
      <c r="H102" s="6">
        <f t="shared" si="15"/>
        <v>3013.0699999999997</v>
      </c>
      <c r="I102" s="15">
        <f t="shared" si="16"/>
        <v>4.4006345704914671E-3</v>
      </c>
      <c r="J102" s="6">
        <v>2047.75</v>
      </c>
      <c r="K102" s="6">
        <v>536.49</v>
      </c>
      <c r="L102" s="6">
        <f t="shared" si="17"/>
        <v>2584.2399999999998</v>
      </c>
      <c r="M102" s="15">
        <f t="shared" si="18"/>
        <v>3.7743218320340612E-3</v>
      </c>
      <c r="N102" s="7">
        <f t="shared" si="19"/>
        <v>0.14232327825108609</v>
      </c>
      <c r="O102" s="4">
        <v>2020</v>
      </c>
    </row>
    <row r="103" spans="1:15" x14ac:dyDescent="0.25">
      <c r="A103" t="s">
        <v>39</v>
      </c>
      <c r="B103" s="4">
        <v>1</v>
      </c>
      <c r="C103" s="4">
        <v>3</v>
      </c>
      <c r="D103" s="5">
        <v>120702.32</v>
      </c>
      <c r="E103" s="6">
        <v>0</v>
      </c>
      <c r="F103" s="6">
        <v>3475</v>
      </c>
      <c r="G103" s="6">
        <v>84.28</v>
      </c>
      <c r="H103" s="6">
        <f t="shared" si="15"/>
        <v>3559.28</v>
      </c>
      <c r="I103" s="15">
        <f t="shared" si="16"/>
        <v>2.9488082747705265E-2</v>
      </c>
      <c r="J103" s="6">
        <v>1596.56</v>
      </c>
      <c r="K103" s="6">
        <v>143.69</v>
      </c>
      <c r="L103" s="6">
        <f t="shared" si="17"/>
        <v>1740.25</v>
      </c>
      <c r="M103" s="15">
        <f t="shared" si="18"/>
        <v>1.4417701333329798E-2</v>
      </c>
      <c r="N103" s="7">
        <f t="shared" si="19"/>
        <v>0.51106684497988364</v>
      </c>
      <c r="O103" s="4">
        <v>2019</v>
      </c>
    </row>
    <row r="104" spans="1:15" x14ac:dyDescent="0.25">
      <c r="A104" t="s">
        <v>39</v>
      </c>
      <c r="B104" s="4">
        <v>1</v>
      </c>
      <c r="C104" s="4">
        <v>20</v>
      </c>
      <c r="D104" s="5">
        <v>171362.9</v>
      </c>
      <c r="E104" s="6">
        <v>0</v>
      </c>
      <c r="F104" s="6">
        <v>4200</v>
      </c>
      <c r="G104" s="6">
        <v>153.29</v>
      </c>
      <c r="H104" s="6">
        <f t="shared" si="15"/>
        <v>4353.29</v>
      </c>
      <c r="I104" s="15">
        <f t="shared" si="16"/>
        <v>2.5403923486355565E-2</v>
      </c>
      <c r="J104" s="6">
        <v>1637.09</v>
      </c>
      <c r="K104" s="6">
        <v>153.29</v>
      </c>
      <c r="L104" s="6">
        <f t="shared" si="17"/>
        <v>1790.3799999999999</v>
      </c>
      <c r="M104" s="15">
        <f t="shared" si="18"/>
        <v>1.0447885744230518E-2</v>
      </c>
      <c r="N104" s="7">
        <f t="shared" si="19"/>
        <v>0.58872944370809199</v>
      </c>
      <c r="O104" s="4">
        <v>2020</v>
      </c>
    </row>
    <row r="105" spans="1:15" x14ac:dyDescent="0.25">
      <c r="A105" t="s">
        <v>46</v>
      </c>
      <c r="B105" s="4">
        <v>1</v>
      </c>
      <c r="C105" s="4">
        <v>17</v>
      </c>
      <c r="D105" s="5">
        <v>2096928.75</v>
      </c>
      <c r="E105" s="6">
        <v>21577.8</v>
      </c>
      <c r="F105" s="6">
        <v>800</v>
      </c>
      <c r="G105" s="6">
        <v>7357.2</v>
      </c>
      <c r="H105" s="6">
        <f t="shared" si="15"/>
        <v>29735</v>
      </c>
      <c r="I105" s="15">
        <f t="shared" si="16"/>
        <v>1.4180262443347205E-2</v>
      </c>
      <c r="J105" s="6">
        <v>3177.54</v>
      </c>
      <c r="K105" s="6">
        <v>2496.34</v>
      </c>
      <c r="L105" s="6">
        <f t="shared" si="17"/>
        <v>5673.88</v>
      </c>
      <c r="M105" s="15">
        <f t="shared" si="18"/>
        <v>2.7058048586533997E-3</v>
      </c>
      <c r="N105" s="7">
        <f t="shared" si="19"/>
        <v>0.80918513536236758</v>
      </c>
      <c r="O105" s="4">
        <v>2020</v>
      </c>
    </row>
    <row r="106" spans="1:15" x14ac:dyDescent="0.25">
      <c r="D106" s="6">
        <f>SUM(D2:D105)</f>
        <v>125555763.51000001</v>
      </c>
      <c r="E106" s="6">
        <f t="shared" ref="E106:L106" si="20">SUM(E2:E105)</f>
        <v>651550.80527699995</v>
      </c>
      <c r="F106" s="6">
        <f t="shared" si="20"/>
        <v>345770.69039272005</v>
      </c>
      <c r="G106" s="6">
        <f t="shared" si="20"/>
        <v>480477.31041599996</v>
      </c>
      <c r="H106" s="6">
        <f t="shared" si="20"/>
        <v>1477798.8060857202</v>
      </c>
      <c r="I106" s="6"/>
      <c r="J106" s="6">
        <f t="shared" si="20"/>
        <v>270624.51912000007</v>
      </c>
      <c r="K106" s="6">
        <f t="shared" si="20"/>
        <v>147173.17818495241</v>
      </c>
      <c r="L106" s="6">
        <f t="shared" si="20"/>
        <v>417797.69730495225</v>
      </c>
    </row>
  </sheetData>
  <sortState xmlns:xlrd2="http://schemas.microsoft.com/office/spreadsheetml/2017/richdata2" ref="A2:O105">
    <sortCondition ref="A2:A105"/>
    <sortCondition ref="O2:O10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16F5F-FEA0-4C43-ACD8-F5C6EED59EA8}">
  <dimension ref="A1:W139"/>
  <sheetViews>
    <sheetView topLeftCell="E1" workbookViewId="0">
      <pane ySplit="1" topLeftCell="A26" activePane="bottomLeft" state="frozen"/>
      <selection pane="bottomLeft" activeCell="P1" sqref="P1:P1048576"/>
    </sheetView>
  </sheetViews>
  <sheetFormatPr defaultRowHeight="15" x14ac:dyDescent="0.25"/>
  <cols>
    <col min="1" max="1" width="17.7109375" bestFit="1" customWidth="1"/>
    <col min="2" max="2" width="6.28515625" style="40" bestFit="1" customWidth="1"/>
    <col min="3" max="3" width="11.42578125" style="40" bestFit="1" customWidth="1"/>
    <col min="4" max="4" width="11.42578125" style="29" bestFit="1" customWidth="1"/>
    <col min="5" max="5" width="14.85546875" style="45" bestFit="1" customWidth="1"/>
    <col min="6" max="6" width="12.7109375" style="18" bestFit="1" customWidth="1"/>
    <col min="7" max="7" width="20.42578125" style="6" bestFit="1" customWidth="1"/>
    <col min="8" max="8" width="18.7109375" style="6" bestFit="1" customWidth="1"/>
    <col min="9" max="9" width="15.85546875" style="6" bestFit="1" customWidth="1"/>
    <col min="10" max="10" width="12.7109375" style="6" bestFit="1" customWidth="1"/>
    <col min="11" max="11" width="9.85546875" style="15" bestFit="1" customWidth="1"/>
    <col min="12" max="12" width="10.5703125" style="20" customWidth="1"/>
    <col min="13" max="13" width="9.85546875" style="44" bestFit="1" customWidth="1"/>
    <col min="14" max="14" width="10.5703125" style="6" bestFit="1" customWidth="1"/>
    <col min="15" max="15" width="10.5703125" style="18" customWidth="1"/>
    <col min="16" max="16" width="10.5703125" style="45" customWidth="1"/>
    <col min="17" max="17" width="8.140625" style="20" bestFit="1" customWidth="1"/>
    <col min="18" max="18" width="7.140625" style="44" bestFit="1" customWidth="1"/>
    <col min="19" max="19" width="13.140625" style="23" bestFit="1" customWidth="1"/>
    <col min="20" max="20" width="18.42578125" style="23" bestFit="1" customWidth="1"/>
    <col min="21" max="21" width="14.140625" style="23" bestFit="1" customWidth="1"/>
    <col min="22" max="22" width="8.28515625" style="25" bestFit="1" customWidth="1"/>
    <col min="23" max="23" width="5" bestFit="1" customWidth="1"/>
    <col min="24" max="24" width="0" hidden="1" customWidth="1"/>
  </cols>
  <sheetData>
    <row r="1" spans="1:23" s="13" customFormat="1" ht="60" x14ac:dyDescent="0.25">
      <c r="A1" s="11" t="s">
        <v>0</v>
      </c>
      <c r="B1" s="39" t="s">
        <v>40</v>
      </c>
      <c r="C1" s="39" t="s">
        <v>57</v>
      </c>
      <c r="D1" s="28" t="s">
        <v>58</v>
      </c>
      <c r="E1" s="46" t="s">
        <v>2</v>
      </c>
      <c r="F1" s="17" t="s">
        <v>59</v>
      </c>
      <c r="G1" s="12" t="s">
        <v>3</v>
      </c>
      <c r="H1" s="12" t="s">
        <v>4</v>
      </c>
      <c r="I1" s="12" t="s">
        <v>5</v>
      </c>
      <c r="J1" s="12" t="s">
        <v>42</v>
      </c>
      <c r="K1" s="14" t="s">
        <v>41</v>
      </c>
      <c r="L1" s="19" t="s">
        <v>45</v>
      </c>
      <c r="M1" s="43" t="s">
        <v>52</v>
      </c>
      <c r="N1" s="12" t="s">
        <v>43</v>
      </c>
      <c r="O1" s="17" t="s">
        <v>44</v>
      </c>
      <c r="P1" s="43" t="s">
        <v>53</v>
      </c>
      <c r="Q1" s="19" t="s">
        <v>47</v>
      </c>
      <c r="R1" s="43"/>
      <c r="S1" s="21" t="s">
        <v>6</v>
      </c>
      <c r="T1" s="21" t="s">
        <v>7</v>
      </c>
      <c r="U1" s="21" t="s">
        <v>8</v>
      </c>
      <c r="V1" s="22" t="s">
        <v>9</v>
      </c>
    </row>
    <row r="2" spans="1:23" x14ac:dyDescent="0.25">
      <c r="A2" t="s">
        <v>10</v>
      </c>
      <c r="B2" s="40">
        <v>1</v>
      </c>
      <c r="C2" s="40">
        <v>9</v>
      </c>
      <c r="D2" s="29">
        <v>9</v>
      </c>
      <c r="E2" s="47">
        <v>15134.38</v>
      </c>
      <c r="F2" s="30">
        <v>15134.38</v>
      </c>
      <c r="G2" s="6">
        <v>113.51</v>
      </c>
      <c r="H2" s="6">
        <v>3160.8</v>
      </c>
      <c r="I2" s="6">
        <v>71.430000000000007</v>
      </c>
      <c r="J2" s="6">
        <f t="shared" ref="J2:J14" si="0">G2+H2+I2</f>
        <v>3345.7400000000002</v>
      </c>
      <c r="K2" s="15">
        <f t="shared" ref="K2:K14" si="1">(G2+H2+I2)/E2</f>
        <v>0.22106885118518238</v>
      </c>
      <c r="L2" s="20">
        <f t="shared" ref="L2:L14" si="2">(E2/E$15)*K2</f>
        <v>4.4128605100680565E-4</v>
      </c>
      <c r="N2" s="6">
        <f t="shared" ref="N2:N14" si="3">(G2+H2)/C2</f>
        <v>363.81222222222226</v>
      </c>
      <c r="O2" s="18">
        <f t="shared" ref="O2:O14" si="4">$N2*($C2/$C$15)</f>
        <v>10.914366666666668</v>
      </c>
      <c r="Q2" s="20">
        <f t="shared" ref="Q2:Q14" si="5">G2/(G2+H2)</f>
        <v>3.466684583927606E-2</v>
      </c>
      <c r="S2" s="23">
        <v>1512.11</v>
      </c>
      <c r="T2" s="23">
        <v>18.02</v>
      </c>
      <c r="U2" s="23">
        <f t="shared" ref="U2:U14" si="6">S2+T2</f>
        <v>1530.1299999999999</v>
      </c>
      <c r="V2" s="24">
        <f t="shared" ref="V2:V14" si="7">(J2-U2)/J2</f>
        <v>0.54266320754153052</v>
      </c>
      <c r="W2">
        <v>2019</v>
      </c>
    </row>
    <row r="3" spans="1:23" x14ac:dyDescent="0.25">
      <c r="A3" t="s">
        <v>10</v>
      </c>
      <c r="B3" s="40">
        <v>1</v>
      </c>
      <c r="C3" s="40">
        <v>4</v>
      </c>
      <c r="D3" s="29">
        <v>4</v>
      </c>
      <c r="E3" s="47">
        <v>41543.07</v>
      </c>
      <c r="F3" s="30">
        <v>41543.07</v>
      </c>
      <c r="G3" s="6">
        <v>311.57</v>
      </c>
      <c r="H3" s="6">
        <v>2944.8</v>
      </c>
      <c r="I3" s="6">
        <v>201.08</v>
      </c>
      <c r="J3" s="6">
        <f t="shared" si="0"/>
        <v>3457.4500000000003</v>
      </c>
      <c r="K3" s="15">
        <f t="shared" si="1"/>
        <v>8.3225673981244044E-2</v>
      </c>
      <c r="L3" s="20">
        <f t="shared" si="2"/>
        <v>4.560200305622911E-4</v>
      </c>
      <c r="N3" s="6">
        <f t="shared" si="3"/>
        <v>814.09250000000009</v>
      </c>
      <c r="O3" s="18">
        <f t="shared" si="4"/>
        <v>10.854566666666669</v>
      </c>
      <c r="Q3" s="20">
        <f t="shared" si="5"/>
        <v>9.5680159195668787E-2</v>
      </c>
      <c r="S3" s="23">
        <v>1533.23</v>
      </c>
      <c r="T3" s="23">
        <v>49.46</v>
      </c>
      <c r="U3" s="23">
        <f t="shared" si="6"/>
        <v>1582.69</v>
      </c>
      <c r="V3" s="24">
        <f t="shared" si="7"/>
        <v>0.54223777639589876</v>
      </c>
      <c r="W3">
        <v>2019</v>
      </c>
    </row>
    <row r="4" spans="1:23" x14ac:dyDescent="0.25">
      <c r="A4" t="s">
        <v>10</v>
      </c>
      <c r="B4" s="40">
        <v>1</v>
      </c>
      <c r="C4" s="40">
        <v>3</v>
      </c>
      <c r="D4" s="29">
        <v>3</v>
      </c>
      <c r="E4" s="47">
        <v>47411.33</v>
      </c>
      <c r="F4" s="30">
        <v>47411.33</v>
      </c>
      <c r="G4" s="6">
        <v>0</v>
      </c>
      <c r="H4" s="6">
        <v>2381.88</v>
      </c>
      <c r="I4" s="6">
        <v>591.42999999999995</v>
      </c>
      <c r="J4" s="6">
        <f t="shared" si="0"/>
        <v>2973.31</v>
      </c>
      <c r="K4" s="15">
        <f t="shared" si="1"/>
        <v>6.2713068796002983E-2</v>
      </c>
      <c r="L4" s="20">
        <f t="shared" si="2"/>
        <v>3.9216443247803024E-4</v>
      </c>
      <c r="N4" s="6">
        <f t="shared" si="3"/>
        <v>793.96</v>
      </c>
      <c r="O4" s="18">
        <f t="shared" si="4"/>
        <v>7.9396000000000004</v>
      </c>
      <c r="Q4" s="20">
        <f t="shared" si="5"/>
        <v>0</v>
      </c>
      <c r="S4" s="23">
        <v>1537.93</v>
      </c>
      <c r="T4" s="23">
        <v>56.44</v>
      </c>
      <c r="U4" s="23">
        <f t="shared" si="6"/>
        <v>1594.3700000000001</v>
      </c>
      <c r="V4" s="24">
        <f t="shared" si="7"/>
        <v>0.46377269776780755</v>
      </c>
      <c r="W4">
        <v>2019</v>
      </c>
    </row>
    <row r="5" spans="1:23" x14ac:dyDescent="0.25">
      <c r="A5" t="s">
        <v>10</v>
      </c>
      <c r="B5" s="40">
        <v>1</v>
      </c>
      <c r="C5" s="40">
        <v>13</v>
      </c>
      <c r="D5" s="29">
        <v>13</v>
      </c>
      <c r="E5" s="47">
        <v>164933.39000000001</v>
      </c>
      <c r="F5" s="30">
        <v>164933.39000000001</v>
      </c>
      <c r="G5" s="6">
        <v>818.09</v>
      </c>
      <c r="H5" s="6">
        <v>2613.6</v>
      </c>
      <c r="I5" s="6">
        <v>1100.06</v>
      </c>
      <c r="J5" s="6">
        <f t="shared" si="0"/>
        <v>4531.75</v>
      </c>
      <c r="K5" s="15">
        <f t="shared" si="1"/>
        <v>2.7476243591428029E-2</v>
      </c>
      <c r="L5" s="20">
        <f t="shared" si="2"/>
        <v>5.9771472429121539E-4</v>
      </c>
      <c r="N5" s="6">
        <f t="shared" si="3"/>
        <v>263.97615384615386</v>
      </c>
      <c r="O5" s="18">
        <f t="shared" si="4"/>
        <v>11.438966666666667</v>
      </c>
      <c r="Q5" s="20">
        <f t="shared" si="5"/>
        <v>0.23839274526545232</v>
      </c>
      <c r="S5" s="23">
        <v>1631.95</v>
      </c>
      <c r="T5" s="23">
        <v>196.35</v>
      </c>
      <c r="U5" s="23">
        <f t="shared" si="6"/>
        <v>1828.3</v>
      </c>
      <c r="V5" s="24">
        <f t="shared" si="7"/>
        <v>0.59655762122800238</v>
      </c>
      <c r="W5">
        <v>2019</v>
      </c>
    </row>
    <row r="6" spans="1:23" x14ac:dyDescent="0.25">
      <c r="A6" t="s">
        <v>10</v>
      </c>
      <c r="B6" s="40">
        <v>1</v>
      </c>
      <c r="C6" s="40">
        <v>38</v>
      </c>
      <c r="D6" s="29">
        <v>38</v>
      </c>
      <c r="E6" s="47">
        <v>208615.33</v>
      </c>
      <c r="F6" s="30">
        <v>208615.33</v>
      </c>
      <c r="G6" s="6">
        <v>0</v>
      </c>
      <c r="H6" s="6">
        <v>10440</v>
      </c>
      <c r="I6" s="6">
        <v>312.25</v>
      </c>
      <c r="J6" s="6">
        <f t="shared" si="0"/>
        <v>10752.25</v>
      </c>
      <c r="K6" s="15">
        <f t="shared" si="1"/>
        <v>5.1541034879843205E-2</v>
      </c>
      <c r="L6" s="20">
        <f t="shared" si="2"/>
        <v>1.4181669651371369E-3</v>
      </c>
      <c r="N6" s="6">
        <f t="shared" si="3"/>
        <v>274.73684210526318</v>
      </c>
      <c r="O6" s="18">
        <f t="shared" si="4"/>
        <v>34.800000000000004</v>
      </c>
      <c r="Q6" s="20">
        <f t="shared" si="5"/>
        <v>0</v>
      </c>
      <c r="S6" s="23">
        <v>1906.89</v>
      </c>
      <c r="T6" s="23">
        <v>248.35</v>
      </c>
      <c r="U6" s="23">
        <f t="shared" si="6"/>
        <v>2155.2400000000002</v>
      </c>
      <c r="V6" s="24">
        <f t="shared" si="7"/>
        <v>0.79955451184635773</v>
      </c>
      <c r="W6">
        <v>2019</v>
      </c>
    </row>
    <row r="7" spans="1:23" x14ac:dyDescent="0.25">
      <c r="A7" t="s">
        <v>10</v>
      </c>
      <c r="B7" s="40">
        <v>1</v>
      </c>
      <c r="C7" s="40">
        <v>35</v>
      </c>
      <c r="D7" s="29">
        <v>35</v>
      </c>
      <c r="E7" s="47">
        <v>308611.67</v>
      </c>
      <c r="F7" s="30">
        <v>308611.67</v>
      </c>
      <c r="G7" s="6">
        <v>1651.51</v>
      </c>
      <c r="H7" s="6">
        <v>3696</v>
      </c>
      <c r="I7" s="6">
        <v>1556.38</v>
      </c>
      <c r="J7" s="6">
        <f t="shared" si="0"/>
        <v>6903.89</v>
      </c>
      <c r="K7" s="15">
        <f t="shared" si="1"/>
        <v>2.2370800170972149E-2</v>
      </c>
      <c r="L7" s="20">
        <f t="shared" si="2"/>
        <v>9.1058789824833208E-4</v>
      </c>
      <c r="N7" s="6">
        <f t="shared" si="3"/>
        <v>152.786</v>
      </c>
      <c r="O7" s="18">
        <f t="shared" si="4"/>
        <v>17.825033333333334</v>
      </c>
      <c r="Q7" s="20">
        <f t="shared" si="5"/>
        <v>0.30883719712539104</v>
      </c>
      <c r="S7" s="23">
        <v>1896.89</v>
      </c>
      <c r="T7" s="23">
        <v>367.39</v>
      </c>
      <c r="U7" s="23">
        <f t="shared" si="6"/>
        <v>2264.2800000000002</v>
      </c>
      <c r="V7" s="24">
        <f t="shared" si="7"/>
        <v>0.67202837820417194</v>
      </c>
      <c r="W7">
        <v>2019</v>
      </c>
    </row>
    <row r="8" spans="1:23" x14ac:dyDescent="0.25">
      <c r="A8" t="s">
        <v>10</v>
      </c>
      <c r="B8" s="40">
        <v>1</v>
      </c>
      <c r="C8" s="40">
        <v>14</v>
      </c>
      <c r="D8" s="29">
        <v>14</v>
      </c>
      <c r="E8" s="47">
        <v>402203.39</v>
      </c>
      <c r="F8" s="30">
        <v>402203.39</v>
      </c>
      <c r="G8" s="6">
        <v>0</v>
      </c>
      <c r="H8" s="6">
        <v>4380.32</v>
      </c>
      <c r="I8" s="6">
        <v>1120.31</v>
      </c>
      <c r="J8" s="6">
        <f t="shared" si="0"/>
        <v>5500.6299999999992</v>
      </c>
      <c r="K8" s="15">
        <f t="shared" si="1"/>
        <v>1.3676239775104827E-2</v>
      </c>
      <c r="L8" s="20">
        <f t="shared" si="2"/>
        <v>7.25505057401222E-4</v>
      </c>
      <c r="N8" s="6">
        <f t="shared" si="3"/>
        <v>312.88</v>
      </c>
      <c r="O8" s="18">
        <f t="shared" si="4"/>
        <v>14.601066666666668</v>
      </c>
      <c r="Q8" s="20">
        <f t="shared" si="5"/>
        <v>0</v>
      </c>
      <c r="S8" s="23">
        <v>1821.76</v>
      </c>
      <c r="T8" s="23">
        <v>478.81</v>
      </c>
      <c r="U8" s="23">
        <f t="shared" si="6"/>
        <v>2300.5700000000002</v>
      </c>
      <c r="V8" s="24">
        <f t="shared" si="7"/>
        <v>0.58176245266451287</v>
      </c>
      <c r="W8">
        <v>2019</v>
      </c>
    </row>
    <row r="9" spans="1:23" x14ac:dyDescent="0.25">
      <c r="A9" t="s">
        <v>10</v>
      </c>
      <c r="B9" s="40">
        <v>1</v>
      </c>
      <c r="C9" s="40">
        <v>4</v>
      </c>
      <c r="D9" s="29">
        <v>4</v>
      </c>
      <c r="E9" s="47">
        <v>935221.13</v>
      </c>
      <c r="F9" s="30">
        <v>935221.13</v>
      </c>
      <c r="G9" s="6">
        <v>0</v>
      </c>
      <c r="H9" s="6">
        <v>2937.6</v>
      </c>
      <c r="I9" s="6">
        <v>1506.43</v>
      </c>
      <c r="J9" s="6">
        <f t="shared" si="0"/>
        <v>4444.03</v>
      </c>
      <c r="K9" s="15">
        <f t="shared" si="1"/>
        <v>4.7518494369347703E-3</v>
      </c>
      <c r="L9" s="20">
        <f t="shared" si="2"/>
        <v>5.8614490344610572E-4</v>
      </c>
      <c r="N9" s="6">
        <f t="shared" si="3"/>
        <v>734.4</v>
      </c>
      <c r="O9" s="18">
        <f t="shared" si="4"/>
        <v>9.7919999999999998</v>
      </c>
      <c r="Q9" s="20">
        <f t="shared" si="5"/>
        <v>0</v>
      </c>
      <c r="S9" s="23">
        <v>2248.1799999999998</v>
      </c>
      <c r="T9" s="23">
        <v>1113.3599999999999</v>
      </c>
      <c r="U9" s="23">
        <f t="shared" si="6"/>
        <v>3361.54</v>
      </c>
      <c r="V9" s="24">
        <f t="shared" si="7"/>
        <v>0.24358296411140334</v>
      </c>
      <c r="W9">
        <v>2019</v>
      </c>
    </row>
    <row r="10" spans="1:23" x14ac:dyDescent="0.25">
      <c r="A10" t="s">
        <v>10</v>
      </c>
      <c r="B10" s="40">
        <v>1</v>
      </c>
      <c r="C10" s="40">
        <v>14</v>
      </c>
      <c r="D10" s="29">
        <v>14</v>
      </c>
      <c r="E10" s="47">
        <v>1629071.77</v>
      </c>
      <c r="F10" s="30">
        <v>1629071.77</v>
      </c>
      <c r="G10" s="6">
        <v>8431.8799999999992</v>
      </c>
      <c r="H10" s="6">
        <v>2522.64</v>
      </c>
      <c r="I10" s="6">
        <v>9458.08</v>
      </c>
      <c r="J10" s="6">
        <f t="shared" si="0"/>
        <v>20412.599999999999</v>
      </c>
      <c r="K10" s="15">
        <f t="shared" si="1"/>
        <v>1.2530203012479922E-2</v>
      </c>
      <c r="L10" s="20">
        <f t="shared" si="2"/>
        <v>2.6923178862617888E-3</v>
      </c>
      <c r="N10" s="6">
        <f t="shared" si="3"/>
        <v>782.46571428571417</v>
      </c>
      <c r="O10" s="18">
        <f t="shared" si="4"/>
        <v>36.515066666666662</v>
      </c>
      <c r="Q10" s="20">
        <f t="shared" si="5"/>
        <v>0.76971697527595917</v>
      </c>
      <c r="S10" s="23">
        <v>2803.26</v>
      </c>
      <c r="T10" s="23">
        <v>1939.37</v>
      </c>
      <c r="U10" s="23">
        <f t="shared" si="6"/>
        <v>4742.63</v>
      </c>
      <c r="V10" s="24">
        <f t="shared" si="7"/>
        <v>0.76766164035938578</v>
      </c>
      <c r="W10">
        <v>2019</v>
      </c>
    </row>
    <row r="11" spans="1:23" x14ac:dyDescent="0.25">
      <c r="A11" t="s">
        <v>10</v>
      </c>
      <c r="B11" s="40">
        <v>1</v>
      </c>
      <c r="C11" s="40">
        <v>65</v>
      </c>
      <c r="D11" s="29">
        <v>65</v>
      </c>
      <c r="E11" s="47">
        <v>2250954.35</v>
      </c>
      <c r="F11" s="30">
        <v>2250954.35</v>
      </c>
      <c r="G11" s="6">
        <v>13764.51</v>
      </c>
      <c r="H11" s="6">
        <v>4816.8</v>
      </c>
      <c r="I11" s="6">
        <v>11221.9</v>
      </c>
      <c r="J11" s="6">
        <f t="shared" si="0"/>
        <v>29803.21</v>
      </c>
      <c r="K11" s="15">
        <f t="shared" si="1"/>
        <v>1.3240255183318133E-2</v>
      </c>
      <c r="L11" s="20">
        <f t="shared" si="2"/>
        <v>3.9308914763928268E-3</v>
      </c>
      <c r="N11" s="6">
        <f t="shared" si="3"/>
        <v>285.86630769230771</v>
      </c>
      <c r="O11" s="18">
        <f t="shared" si="4"/>
        <v>61.937700000000007</v>
      </c>
      <c r="Q11" s="20">
        <f t="shared" si="5"/>
        <v>0.74077177550990747</v>
      </c>
      <c r="S11" s="23">
        <v>4350.76</v>
      </c>
      <c r="T11" s="23">
        <v>2679.71</v>
      </c>
      <c r="U11" s="23">
        <f t="shared" si="6"/>
        <v>7030.47</v>
      </c>
      <c r="V11" s="24">
        <f t="shared" si="7"/>
        <v>0.76410359823656571</v>
      </c>
      <c r="W11">
        <v>2019</v>
      </c>
    </row>
    <row r="12" spans="1:23" x14ac:dyDescent="0.25">
      <c r="A12" t="s">
        <v>10</v>
      </c>
      <c r="B12" s="40">
        <v>1</v>
      </c>
      <c r="C12" s="40">
        <v>14</v>
      </c>
      <c r="D12" s="29">
        <v>14</v>
      </c>
      <c r="E12" s="47">
        <v>250990.77</v>
      </c>
      <c r="F12" s="30">
        <v>250990.77</v>
      </c>
      <c r="G12" s="6">
        <v>1520.78</v>
      </c>
      <c r="H12" s="6">
        <v>0</v>
      </c>
      <c r="I12" s="6">
        <v>1006.63</v>
      </c>
      <c r="J12" s="6">
        <f t="shared" si="0"/>
        <v>2527.41</v>
      </c>
      <c r="K12" s="15">
        <f t="shared" si="1"/>
        <v>1.0069732843163913E-2</v>
      </c>
      <c r="L12" s="20">
        <f t="shared" si="2"/>
        <v>3.3335249546441453E-4</v>
      </c>
      <c r="N12" s="6">
        <f t="shared" si="3"/>
        <v>108.62714285714286</v>
      </c>
      <c r="O12" s="18">
        <f t="shared" si="4"/>
        <v>5.0692666666666666</v>
      </c>
      <c r="Q12" s="20">
        <f t="shared" si="5"/>
        <v>1</v>
      </c>
      <c r="S12" s="23">
        <v>1700.79</v>
      </c>
      <c r="T12" s="23">
        <v>298.8</v>
      </c>
      <c r="U12" s="23">
        <f t="shared" si="6"/>
        <v>1999.59</v>
      </c>
      <c r="V12" s="24">
        <f t="shared" si="7"/>
        <v>0.20883829691264968</v>
      </c>
      <c r="W12">
        <v>2020</v>
      </c>
    </row>
    <row r="13" spans="1:23" x14ac:dyDescent="0.25">
      <c r="A13" t="s">
        <v>10</v>
      </c>
      <c r="B13" s="40">
        <v>1</v>
      </c>
      <c r="C13" s="40">
        <v>23</v>
      </c>
      <c r="D13" s="29">
        <v>23</v>
      </c>
      <c r="E13" s="47">
        <v>329199.49</v>
      </c>
      <c r="F13" s="30">
        <v>329199.49</v>
      </c>
      <c r="G13" s="6">
        <v>2343.5300000000002</v>
      </c>
      <c r="H13" s="6">
        <v>3810.24</v>
      </c>
      <c r="I13" s="6">
        <v>464.91</v>
      </c>
      <c r="J13" s="6">
        <f t="shared" si="0"/>
        <v>6618.68</v>
      </c>
      <c r="K13" s="15">
        <f t="shared" si="1"/>
        <v>2.0105377441502113E-2</v>
      </c>
      <c r="L13" s="20">
        <f t="shared" si="2"/>
        <v>8.7297015311342898E-4</v>
      </c>
      <c r="N13" s="6">
        <f t="shared" si="3"/>
        <v>267.55521739130438</v>
      </c>
      <c r="O13" s="18">
        <f t="shared" si="4"/>
        <v>20.512566666666668</v>
      </c>
      <c r="Q13" s="20">
        <f t="shared" si="5"/>
        <v>0.38082833775067965</v>
      </c>
      <c r="S13" s="23">
        <v>1763.36</v>
      </c>
      <c r="T13" s="23">
        <v>391.9</v>
      </c>
      <c r="U13" s="23">
        <f t="shared" si="6"/>
        <v>2155.2599999999998</v>
      </c>
      <c r="V13" s="24">
        <f t="shared" si="7"/>
        <v>0.67436709434509601</v>
      </c>
      <c r="W13">
        <v>2020</v>
      </c>
    </row>
    <row r="14" spans="1:23" x14ac:dyDescent="0.25">
      <c r="A14" t="s">
        <v>10</v>
      </c>
      <c r="B14" s="40">
        <v>1</v>
      </c>
      <c r="C14" s="40">
        <v>64</v>
      </c>
      <c r="D14" s="29">
        <v>64</v>
      </c>
      <c r="E14" s="47">
        <v>997904.08</v>
      </c>
      <c r="F14" s="30">
        <v>997904.08</v>
      </c>
      <c r="G14" s="6">
        <v>0</v>
      </c>
      <c r="H14" s="6">
        <v>15120</v>
      </c>
      <c r="I14" s="6">
        <v>1583.921282</v>
      </c>
      <c r="J14" s="6">
        <f t="shared" si="0"/>
        <v>16703.921281999999</v>
      </c>
      <c r="K14" s="15">
        <f t="shared" si="1"/>
        <v>1.6739004897144021E-2</v>
      </c>
      <c r="L14" s="20">
        <f t="shared" si="2"/>
        <v>2.203162068439961E-3</v>
      </c>
      <c r="N14" s="6">
        <f t="shared" si="3"/>
        <v>236.25</v>
      </c>
      <c r="O14" s="18">
        <f t="shared" si="4"/>
        <v>50.400000000000006</v>
      </c>
      <c r="Q14" s="20">
        <f t="shared" si="5"/>
        <v>0</v>
      </c>
      <c r="S14" s="23">
        <v>3318.3232640000001</v>
      </c>
      <c r="T14" s="23">
        <v>1187.9810476190482</v>
      </c>
      <c r="U14" s="23">
        <f t="shared" si="6"/>
        <v>4506.3043116190483</v>
      </c>
      <c r="V14" s="24">
        <f t="shared" si="7"/>
        <v>0.73022476366223044</v>
      </c>
      <c r="W14">
        <v>2021</v>
      </c>
    </row>
    <row r="15" spans="1:23" s="8" customFormat="1" ht="15.75" thickBot="1" x14ac:dyDescent="0.3">
      <c r="A15" s="8" t="str">
        <f>A14</f>
        <v>ADP</v>
      </c>
      <c r="B15" s="41">
        <f>SUM(B2:B14)</f>
        <v>13</v>
      </c>
      <c r="C15" s="41">
        <f>SUM(C2:C14)</f>
        <v>300</v>
      </c>
      <c r="D15" s="27">
        <f>AVERAGE(D2:D14)</f>
        <v>23.076923076923077</v>
      </c>
      <c r="E15" s="9">
        <f t="shared" ref="E15:U15" si="8">SUM(E2:E14)</f>
        <v>7581794.1500000004</v>
      </c>
      <c r="F15" s="9">
        <f>AVERAGE(F2:F14)</f>
        <v>583214.93461538467</v>
      </c>
      <c r="G15" s="9">
        <f t="shared" si="8"/>
        <v>28955.379999999997</v>
      </c>
      <c r="H15" s="9">
        <f t="shared" si="8"/>
        <v>58824.68</v>
      </c>
      <c r="I15" s="9">
        <f t="shared" si="8"/>
        <v>30194.811281999999</v>
      </c>
      <c r="J15" s="9">
        <f t="shared" si="8"/>
        <v>117974.87128199998</v>
      </c>
      <c r="K15" s="16"/>
      <c r="L15" s="16">
        <f t="shared" si="8"/>
        <v>1.5560284142243558E-2</v>
      </c>
      <c r="M15" s="16">
        <f>L15*(E15/E$138)</f>
        <v>9.396213123470334E-4</v>
      </c>
      <c r="N15" s="9"/>
      <c r="O15" s="9">
        <f t="shared" si="8"/>
        <v>292.60019999999997</v>
      </c>
      <c r="P15" s="9">
        <f>O15*(C15/C$138)</f>
        <v>39.205029030817329</v>
      </c>
      <c r="Q15" s="16">
        <f>AVERAGE(Q2:Q14)</f>
        <v>0.27453031045864107</v>
      </c>
      <c r="R15" s="16">
        <f>Q15*(B15/B$138)</f>
        <v>3.4316288807330134E-2</v>
      </c>
      <c r="S15" s="9">
        <f t="shared" si="8"/>
        <v>28025.433263999999</v>
      </c>
      <c r="T15" s="9">
        <f t="shared" si="8"/>
        <v>9025.9410476190478</v>
      </c>
      <c r="U15" s="9">
        <f t="shared" si="8"/>
        <v>37051.374311619045</v>
      </c>
      <c r="V15" s="10"/>
    </row>
    <row r="16" spans="1:23" ht="15.75" thickTop="1" x14ac:dyDescent="0.25">
      <c r="A16" t="s">
        <v>19</v>
      </c>
      <c r="B16" s="40">
        <v>1</v>
      </c>
      <c r="C16" s="40">
        <v>24</v>
      </c>
      <c r="D16" s="29">
        <v>24</v>
      </c>
      <c r="E16" s="47">
        <v>2098715.87</v>
      </c>
      <c r="F16" s="30">
        <v>2098715.87</v>
      </c>
      <c r="G16" s="6">
        <v>0</v>
      </c>
      <c r="H16" s="6">
        <v>7297.43</v>
      </c>
      <c r="I16" s="6">
        <v>11554.78</v>
      </c>
      <c r="J16" s="6">
        <f>G16+H16+I16</f>
        <v>18852.21</v>
      </c>
      <c r="K16" s="15">
        <f>(G16+H16+I16)/E16</f>
        <v>8.982735714482399E-3</v>
      </c>
      <c r="L16" s="20">
        <f>K16</f>
        <v>8.982735714482399E-3</v>
      </c>
      <c r="N16" s="6">
        <f>(G16+H16)/C16</f>
        <v>304.05958333333336</v>
      </c>
      <c r="O16" s="18">
        <f>$N16</f>
        <v>304.05958333333336</v>
      </c>
      <c r="Q16" s="20">
        <f>G16/(G16+H16)</f>
        <v>0</v>
      </c>
      <c r="S16" s="23">
        <v>3178.97</v>
      </c>
      <c r="T16" s="23">
        <v>2498.4699999999998</v>
      </c>
      <c r="U16" s="23">
        <f>S16+T16</f>
        <v>5677.44</v>
      </c>
      <c r="V16" s="24">
        <f>(J16-U16)/J16</f>
        <v>0.69884485691597964</v>
      </c>
      <c r="W16">
        <v>2019</v>
      </c>
    </row>
    <row r="17" spans="1:23" s="8" customFormat="1" ht="15.75" thickBot="1" x14ac:dyDescent="0.3">
      <c r="A17" s="8" t="str">
        <f>A16</f>
        <v>Alerus</v>
      </c>
      <c r="B17" s="41">
        <f>SUM(B16)</f>
        <v>1</v>
      </c>
      <c r="C17" s="41">
        <f t="shared" ref="C17:U17" si="9">SUM(C16)</f>
        <v>24</v>
      </c>
      <c r="D17" s="27">
        <f>AVERAGE(D16)</f>
        <v>24</v>
      </c>
      <c r="E17" s="9">
        <f t="shared" si="9"/>
        <v>2098715.87</v>
      </c>
      <c r="F17" s="9">
        <f>AVERAGE(F16)</f>
        <v>2098715.87</v>
      </c>
      <c r="G17" s="9">
        <f t="shared" si="9"/>
        <v>0</v>
      </c>
      <c r="H17" s="9">
        <f t="shared" si="9"/>
        <v>7297.43</v>
      </c>
      <c r="I17" s="9">
        <f t="shared" si="9"/>
        <v>11554.78</v>
      </c>
      <c r="J17" s="9">
        <f t="shared" si="9"/>
        <v>18852.21</v>
      </c>
      <c r="K17" s="16"/>
      <c r="L17" s="16">
        <f t="shared" si="9"/>
        <v>8.982735714482399E-3</v>
      </c>
      <c r="M17" s="16">
        <f>L17*(E17/E$138)</f>
        <v>1.5015009644299201E-4</v>
      </c>
      <c r="N17" s="9"/>
      <c r="O17" s="9">
        <f t="shared" si="9"/>
        <v>304.05958333333336</v>
      </c>
      <c r="P17" s="9">
        <f>O17*(C17/C$138)</f>
        <v>3.2592362661902636</v>
      </c>
      <c r="Q17" s="16">
        <f>AVERAGE(Q16)</f>
        <v>0</v>
      </c>
      <c r="R17" s="16">
        <f>Q17*(B17/B$138)</f>
        <v>0</v>
      </c>
      <c r="S17" s="9">
        <f t="shared" si="9"/>
        <v>3178.97</v>
      </c>
      <c r="T17" s="9">
        <f t="shared" si="9"/>
        <v>2498.4699999999998</v>
      </c>
      <c r="U17" s="9">
        <f t="shared" si="9"/>
        <v>5677.44</v>
      </c>
      <c r="V17" s="10"/>
    </row>
    <row r="18" spans="1:23" ht="15.75" thickTop="1" x14ac:dyDescent="0.25">
      <c r="A18" t="s">
        <v>20</v>
      </c>
      <c r="B18" s="40">
        <v>1</v>
      </c>
      <c r="C18" s="40">
        <v>7</v>
      </c>
      <c r="D18" s="29">
        <v>7</v>
      </c>
      <c r="E18" s="47">
        <v>98803.09</v>
      </c>
      <c r="F18" s="30">
        <v>98803.09</v>
      </c>
      <c r="G18" s="6">
        <v>839.83</v>
      </c>
      <c r="H18" s="6">
        <v>2335</v>
      </c>
      <c r="I18" s="6">
        <v>636.02</v>
      </c>
      <c r="J18" s="6">
        <f t="shared" ref="J18:J23" si="10">G18+H18+I18</f>
        <v>3810.85</v>
      </c>
      <c r="K18" s="15">
        <f t="shared" ref="K18:K23" si="11">(G18+H18+I18)/E18</f>
        <v>3.8570149982151365E-2</v>
      </c>
      <c r="L18" s="20">
        <f t="shared" ref="L18:L23" si="12">K18*(E18/E$24)</f>
        <v>1.4302191109864441E-3</v>
      </c>
      <c r="N18" s="6">
        <f t="shared" ref="N18:N23" si="13">(G18+H18)/C18</f>
        <v>453.54714285714283</v>
      </c>
      <c r="O18" s="18">
        <f t="shared" ref="O18:O23" si="14">$N18*($C18/$C$24)</f>
        <v>38.717439024390245</v>
      </c>
      <c r="Q18" s="20">
        <f t="shared" ref="Q18:Q23" si="15">G18/(G18+H18)</f>
        <v>0.2645275495065878</v>
      </c>
      <c r="S18" s="23">
        <v>1579.04</v>
      </c>
      <c r="T18" s="23">
        <v>117.62</v>
      </c>
      <c r="U18" s="23">
        <f t="shared" ref="U18:U23" si="16">S18+T18</f>
        <v>1696.6599999999999</v>
      </c>
      <c r="V18" s="24">
        <f t="shared" ref="V18:V23" si="17">(J18-U18)/J18</f>
        <v>0.55478174160620342</v>
      </c>
      <c r="W18">
        <v>2019</v>
      </c>
    </row>
    <row r="19" spans="1:23" x14ac:dyDescent="0.25">
      <c r="A19" t="s">
        <v>20</v>
      </c>
      <c r="B19" s="40">
        <v>1</v>
      </c>
      <c r="C19" s="40">
        <v>20</v>
      </c>
      <c r="D19" s="29">
        <v>20</v>
      </c>
      <c r="E19" s="47">
        <v>344093.69</v>
      </c>
      <c r="F19" s="30">
        <v>344093.69</v>
      </c>
      <c r="G19" s="6">
        <v>6685.03</v>
      </c>
      <c r="H19" s="6">
        <v>2900</v>
      </c>
      <c r="I19" s="6">
        <v>1472.79</v>
      </c>
      <c r="J19" s="6">
        <f t="shared" si="10"/>
        <v>11057.82</v>
      </c>
      <c r="K19" s="15">
        <f t="shared" si="11"/>
        <v>3.2136073172396737E-2</v>
      </c>
      <c r="L19" s="20">
        <f t="shared" si="12"/>
        <v>4.1500204652106807E-3</v>
      </c>
      <c r="N19" s="6">
        <f t="shared" si="13"/>
        <v>479.25149999999996</v>
      </c>
      <c r="O19" s="18">
        <f t="shared" si="14"/>
        <v>116.89060975609755</v>
      </c>
      <c r="Q19" s="20">
        <f t="shared" si="15"/>
        <v>0.69744486976044939</v>
      </c>
      <c r="S19" s="23">
        <v>1775.27</v>
      </c>
      <c r="T19" s="23">
        <v>409.64</v>
      </c>
      <c r="U19" s="23">
        <f t="shared" si="16"/>
        <v>2184.91</v>
      </c>
      <c r="V19" s="24">
        <f t="shared" si="17"/>
        <v>0.80241042086053127</v>
      </c>
      <c r="W19">
        <v>2019</v>
      </c>
    </row>
    <row r="20" spans="1:23" x14ac:dyDescent="0.25">
      <c r="A20" t="s">
        <v>20</v>
      </c>
      <c r="B20" s="40">
        <v>1</v>
      </c>
      <c r="C20" s="40">
        <v>6</v>
      </c>
      <c r="D20" s="29">
        <v>6</v>
      </c>
      <c r="E20" s="47">
        <v>503805.38</v>
      </c>
      <c r="F20" s="30">
        <v>503805.38</v>
      </c>
      <c r="G20" s="6">
        <v>5541.86</v>
      </c>
      <c r="H20" s="6">
        <v>1070</v>
      </c>
      <c r="I20" s="6">
        <v>1895.54</v>
      </c>
      <c r="J20" s="6">
        <f t="shared" si="10"/>
        <v>8507.4</v>
      </c>
      <c r="K20" s="15">
        <f t="shared" si="11"/>
        <v>1.688628255617278E-2</v>
      </c>
      <c r="L20" s="20">
        <f t="shared" si="12"/>
        <v>3.1928430835131468E-3</v>
      </c>
      <c r="N20" s="6">
        <f t="shared" si="13"/>
        <v>1101.9766666666667</v>
      </c>
      <c r="O20" s="18">
        <f t="shared" si="14"/>
        <v>80.632439024390237</v>
      </c>
      <c r="Q20" s="20">
        <f t="shared" si="15"/>
        <v>0.83816959221762111</v>
      </c>
      <c r="S20" s="23">
        <v>1903.04</v>
      </c>
      <c r="T20" s="23">
        <v>599.77</v>
      </c>
      <c r="U20" s="23">
        <f t="shared" si="16"/>
        <v>2502.81</v>
      </c>
      <c r="V20" s="24">
        <f t="shared" si="17"/>
        <v>0.70580788490020463</v>
      </c>
      <c r="W20">
        <v>2019</v>
      </c>
    </row>
    <row r="21" spans="1:23" x14ac:dyDescent="0.25">
      <c r="A21" t="s">
        <v>20</v>
      </c>
      <c r="B21" s="40">
        <v>1</v>
      </c>
      <c r="C21" s="40">
        <v>7</v>
      </c>
      <c r="D21" s="29">
        <v>7</v>
      </c>
      <c r="E21" s="45">
        <v>415923.59</v>
      </c>
      <c r="F21" s="18">
        <v>415923.59</v>
      </c>
      <c r="G21" s="6">
        <v>2703.5033350000003</v>
      </c>
      <c r="H21" s="6">
        <v>1825</v>
      </c>
      <c r="I21" s="6">
        <v>1356.8285029999997</v>
      </c>
      <c r="J21" s="6">
        <f t="shared" si="10"/>
        <v>5885.3318380000001</v>
      </c>
      <c r="K21" s="15">
        <f t="shared" si="11"/>
        <v>1.4150031350710355E-2</v>
      </c>
      <c r="L21" s="20">
        <f t="shared" si="12"/>
        <v>2.2087760130166702E-3</v>
      </c>
      <c r="N21" s="6">
        <f t="shared" si="13"/>
        <v>646.9290478571429</v>
      </c>
      <c r="O21" s="18">
        <f t="shared" si="14"/>
        <v>55.225650426829276</v>
      </c>
      <c r="Q21" s="20">
        <f t="shared" si="15"/>
        <v>0.59699709484701091</v>
      </c>
      <c r="S21" s="23">
        <v>1832.7388719999999</v>
      </c>
      <c r="T21" s="23">
        <v>495.14713095238108</v>
      </c>
      <c r="U21" s="23">
        <f t="shared" si="16"/>
        <v>2327.8860029523812</v>
      </c>
      <c r="V21" s="24">
        <f t="shared" si="17"/>
        <v>0.60445968604151612</v>
      </c>
      <c r="W21">
        <v>2020</v>
      </c>
    </row>
    <row r="22" spans="1:23" x14ac:dyDescent="0.25">
      <c r="A22" t="s">
        <v>20</v>
      </c>
      <c r="B22" s="40">
        <v>1</v>
      </c>
      <c r="C22" s="40">
        <v>32</v>
      </c>
      <c r="D22" s="29">
        <v>32</v>
      </c>
      <c r="E22" s="45">
        <v>620029.88</v>
      </c>
      <c r="F22" s="18">
        <v>620029.88</v>
      </c>
      <c r="G22" s="6">
        <v>2170.1045799999997</v>
      </c>
      <c r="H22" s="6">
        <v>2040</v>
      </c>
      <c r="I22" s="6">
        <v>2179.7314700000002</v>
      </c>
      <c r="J22" s="6">
        <f t="shared" si="10"/>
        <v>6389.8360499999999</v>
      </c>
      <c r="K22" s="15">
        <f t="shared" si="11"/>
        <v>1.0305690509625116E-2</v>
      </c>
      <c r="L22" s="20">
        <f t="shared" si="12"/>
        <v>2.3981173845153002E-3</v>
      </c>
      <c r="N22" s="6">
        <f t="shared" si="13"/>
        <v>131.56576812499998</v>
      </c>
      <c r="O22" s="18">
        <f t="shared" si="14"/>
        <v>51.342738780487799</v>
      </c>
      <c r="Q22" s="20">
        <f t="shared" si="15"/>
        <v>0.51545146652865337</v>
      </c>
      <c r="S22" s="23">
        <v>2056.0239040000001</v>
      </c>
      <c r="T22" s="23">
        <v>738.13080952380972</v>
      </c>
      <c r="U22" s="23">
        <f t="shared" si="16"/>
        <v>2794.1547135238097</v>
      </c>
      <c r="V22" s="24">
        <f t="shared" si="17"/>
        <v>0.56271887233729423</v>
      </c>
      <c r="W22">
        <v>2020</v>
      </c>
    </row>
    <row r="23" spans="1:23" x14ac:dyDescent="0.25">
      <c r="A23" t="s">
        <v>20</v>
      </c>
      <c r="B23" s="40">
        <v>1</v>
      </c>
      <c r="C23" s="40">
        <v>10</v>
      </c>
      <c r="D23" s="29">
        <v>10</v>
      </c>
      <c r="E23" s="47">
        <v>681866.17</v>
      </c>
      <c r="F23" s="30">
        <v>681866.17</v>
      </c>
      <c r="G23" s="6">
        <v>7500.53</v>
      </c>
      <c r="H23" s="6">
        <v>1061.76</v>
      </c>
      <c r="I23" s="6">
        <v>2158.11</v>
      </c>
      <c r="J23" s="6">
        <f t="shared" si="10"/>
        <v>10720.4</v>
      </c>
      <c r="K23" s="15">
        <f t="shared" si="11"/>
        <v>1.5722146766718164E-2</v>
      </c>
      <c r="L23" s="20">
        <f t="shared" si="12"/>
        <v>4.0233861100329518E-3</v>
      </c>
      <c r="N23" s="6">
        <f t="shared" si="13"/>
        <v>856.22899999999993</v>
      </c>
      <c r="O23" s="18">
        <f t="shared" si="14"/>
        <v>104.41817073170731</v>
      </c>
      <c r="Q23" s="20">
        <f t="shared" si="15"/>
        <v>0.87599579084567336</v>
      </c>
      <c r="S23" s="23">
        <v>2045.49</v>
      </c>
      <c r="T23" s="23">
        <v>811.75</v>
      </c>
      <c r="U23" s="23">
        <f t="shared" si="16"/>
        <v>2857.24</v>
      </c>
      <c r="V23" s="24">
        <f t="shared" si="17"/>
        <v>0.73347636282228279</v>
      </c>
      <c r="W23">
        <v>2020</v>
      </c>
    </row>
    <row r="24" spans="1:23" s="8" customFormat="1" ht="15.75" thickBot="1" x14ac:dyDescent="0.3">
      <c r="A24" s="8" t="str">
        <f>A23</f>
        <v>American Funds</v>
      </c>
      <c r="B24" s="41">
        <f>SUM(B18:B23)</f>
        <v>6</v>
      </c>
      <c r="C24" s="41">
        <f t="shared" ref="C24:U24" si="18">SUM(C18:C23)</f>
        <v>82</v>
      </c>
      <c r="D24" s="27">
        <f>AVERAGE(D18:D23)</f>
        <v>13.666666666666666</v>
      </c>
      <c r="E24" s="9">
        <f t="shared" si="18"/>
        <v>2664521.7999999998</v>
      </c>
      <c r="F24" s="9">
        <f>AVERAGE(F18:F23)</f>
        <v>444086.96666666662</v>
      </c>
      <c r="G24" s="9">
        <f t="shared" si="18"/>
        <v>25440.857914999997</v>
      </c>
      <c r="H24" s="9">
        <f t="shared" si="18"/>
        <v>11231.76</v>
      </c>
      <c r="I24" s="9">
        <f t="shared" si="18"/>
        <v>9699.0199730000004</v>
      </c>
      <c r="J24" s="9">
        <f t="shared" si="18"/>
        <v>46371.637887999997</v>
      </c>
      <c r="K24" s="16"/>
      <c r="L24" s="16">
        <f t="shared" si="18"/>
        <v>1.7403362167275192E-2</v>
      </c>
      <c r="M24" s="16">
        <f>L24*(E24/E$138)</f>
        <v>3.6933101748297419E-4</v>
      </c>
      <c r="N24" s="9"/>
      <c r="O24" s="9">
        <f t="shared" si="18"/>
        <v>447.2270477439024</v>
      </c>
      <c r="P24" s="9">
        <f>O24*(C24/C$138)</f>
        <v>16.379016487271102</v>
      </c>
      <c r="Q24" s="16">
        <f>AVERAGE(Q18:Q23)</f>
        <v>0.63143106061766596</v>
      </c>
      <c r="R24" s="16">
        <f>Q24*(B24/B$138)</f>
        <v>3.6428715035634579E-2</v>
      </c>
      <c r="S24" s="9">
        <f t="shared" si="18"/>
        <v>11191.602776</v>
      </c>
      <c r="T24" s="9">
        <f t="shared" si="18"/>
        <v>3172.0579404761907</v>
      </c>
      <c r="U24" s="9">
        <f t="shared" si="18"/>
        <v>14363.66071647619</v>
      </c>
      <c r="V24" s="10"/>
    </row>
    <row r="25" spans="1:23" ht="15.75" thickTop="1" x14ac:dyDescent="0.25">
      <c r="A25" t="s">
        <v>21</v>
      </c>
      <c r="B25" s="40">
        <v>1</v>
      </c>
      <c r="C25" s="40">
        <v>11</v>
      </c>
      <c r="D25" s="29">
        <v>11</v>
      </c>
      <c r="E25" s="47">
        <v>1542541.7</v>
      </c>
      <c r="F25" s="30">
        <v>1542541.7</v>
      </c>
      <c r="G25" s="6">
        <v>22274.720000000001</v>
      </c>
      <c r="H25" s="6">
        <v>1720</v>
      </c>
      <c r="I25" s="6">
        <v>5608.27</v>
      </c>
      <c r="J25" s="6">
        <f>G25+H25+I25</f>
        <v>29602.99</v>
      </c>
      <c r="K25" s="15">
        <f>(G25+H25+I25)/E25</f>
        <v>1.9191046828750238E-2</v>
      </c>
      <c r="L25" s="20">
        <f>K25</f>
        <v>1.9191046828750238E-2</v>
      </c>
      <c r="N25" s="6">
        <f>(G25+H25)/C25</f>
        <v>2181.338181818182</v>
      </c>
      <c r="O25" s="18">
        <f>$N25</f>
        <v>2181.338181818182</v>
      </c>
      <c r="Q25" s="20">
        <f>G25/(G25+H25)</f>
        <v>0.92831756319723668</v>
      </c>
      <c r="S25" s="23">
        <v>2734.03</v>
      </c>
      <c r="T25" s="23">
        <v>1836.36</v>
      </c>
      <c r="U25" s="23">
        <f>S25+T25</f>
        <v>4570.3900000000003</v>
      </c>
      <c r="V25" s="24">
        <f>(J25-U25)/J25</f>
        <v>0.84561052785546331</v>
      </c>
      <c r="W25">
        <v>2019</v>
      </c>
    </row>
    <row r="26" spans="1:23" s="8" customFormat="1" ht="15.75" thickBot="1" x14ac:dyDescent="0.3">
      <c r="A26" s="8" t="str">
        <f>A25</f>
        <v>American National</v>
      </c>
      <c r="B26" s="41">
        <f>SUM(B25)</f>
        <v>1</v>
      </c>
      <c r="C26" s="41">
        <f t="shared" ref="C26:U26" si="19">SUM(C25)</f>
        <v>11</v>
      </c>
      <c r="D26" s="27">
        <f>AVERAGE(D25)</f>
        <v>11</v>
      </c>
      <c r="E26" s="9">
        <f t="shared" si="19"/>
        <v>1542541.7</v>
      </c>
      <c r="F26" s="9">
        <f>AVERAGE(F25)</f>
        <v>1542541.7</v>
      </c>
      <c r="G26" s="9">
        <f t="shared" si="19"/>
        <v>22274.720000000001</v>
      </c>
      <c r="H26" s="9">
        <f t="shared" si="19"/>
        <v>1720</v>
      </c>
      <c r="I26" s="9">
        <f t="shared" si="19"/>
        <v>5608.27</v>
      </c>
      <c r="J26" s="9">
        <f t="shared" si="19"/>
        <v>29602.99</v>
      </c>
      <c r="K26" s="16"/>
      <c r="L26" s="16">
        <f t="shared" si="19"/>
        <v>1.9191046828750238E-2</v>
      </c>
      <c r="M26" s="16">
        <f>L26*(E26/E$138)</f>
        <v>2.3577563603953742E-4</v>
      </c>
      <c r="N26" s="9"/>
      <c r="O26" s="9">
        <f t="shared" si="19"/>
        <v>2181.338181818182</v>
      </c>
      <c r="P26" s="9">
        <f>O26*(C26/C$138)</f>
        <v>10.716712818222421</v>
      </c>
      <c r="Q26" s="16">
        <f>AVERAGE(Q25)</f>
        <v>0.92831756319723668</v>
      </c>
      <c r="R26" s="16">
        <f>Q26*(B26/B$138)</f>
        <v>8.9261304153580457E-3</v>
      </c>
      <c r="S26" s="9">
        <f t="shared" si="19"/>
        <v>2734.03</v>
      </c>
      <c r="T26" s="9">
        <f t="shared" si="19"/>
        <v>1836.36</v>
      </c>
      <c r="U26" s="9">
        <f t="shared" si="19"/>
        <v>4570.3900000000003</v>
      </c>
      <c r="V26" s="10"/>
    </row>
    <row r="27" spans="1:23" ht="15.75" thickTop="1" x14ac:dyDescent="0.25">
      <c r="A27" t="s">
        <v>22</v>
      </c>
      <c r="B27" s="40">
        <v>1</v>
      </c>
      <c r="C27" s="40">
        <v>15</v>
      </c>
      <c r="D27" s="29">
        <v>15</v>
      </c>
      <c r="E27" s="47">
        <v>440955.27</v>
      </c>
      <c r="F27" s="30">
        <v>440955.27</v>
      </c>
      <c r="G27" s="6">
        <v>6614.33</v>
      </c>
      <c r="H27" s="6">
        <v>2225</v>
      </c>
      <c r="I27" s="6">
        <v>589.75</v>
      </c>
      <c r="J27" s="6">
        <f>G27+H27+I27</f>
        <v>9429.08</v>
      </c>
      <c r="K27" s="15">
        <f>(G27+H27+I27)/E27</f>
        <v>2.1383302664689775E-2</v>
      </c>
      <c r="L27" s="20">
        <f>K27*(E27/E$32)</f>
        <v>2.6436335549789164E-3</v>
      </c>
      <c r="N27" s="6">
        <f>(G27+H27)/C27</f>
        <v>589.2886666666667</v>
      </c>
      <c r="O27" s="18">
        <f>$N27*($C27/$C$32)</f>
        <v>173.32019607843139</v>
      </c>
      <c r="Q27" s="20">
        <f>G27/(G27+H27)</f>
        <v>0.74828408940496616</v>
      </c>
      <c r="S27" s="23">
        <v>1852.76</v>
      </c>
      <c r="T27" s="23">
        <v>524.95000000000005</v>
      </c>
      <c r="U27" s="23">
        <f>S27+T27</f>
        <v>2377.71</v>
      </c>
      <c r="V27" s="24">
        <f>(J27-U27)/J27</f>
        <v>0.7478322381398822</v>
      </c>
      <c r="W27">
        <v>2019</v>
      </c>
    </row>
    <row r="28" spans="1:23" x14ac:dyDescent="0.25">
      <c r="A28" t="s">
        <v>22</v>
      </c>
      <c r="B28" s="40">
        <v>1</v>
      </c>
      <c r="C28" s="40">
        <v>5</v>
      </c>
      <c r="D28" s="29">
        <v>5</v>
      </c>
      <c r="E28" s="47">
        <v>570139.02</v>
      </c>
      <c r="F28" s="30">
        <v>570139.02</v>
      </c>
      <c r="G28" s="6">
        <v>7808.89</v>
      </c>
      <c r="H28" s="6">
        <v>650</v>
      </c>
      <c r="I28" s="6">
        <v>2219.9699999999998</v>
      </c>
      <c r="J28" s="6">
        <f>G28+H28+I28</f>
        <v>10678.859999999999</v>
      </c>
      <c r="K28" s="15">
        <f>(G28+H28+I28)/E28</f>
        <v>1.8730273890041761E-2</v>
      </c>
      <c r="L28" s="20">
        <f>K28*(E28/E$32)</f>
        <v>2.9940346910750726E-3</v>
      </c>
      <c r="N28" s="6">
        <f>(G28+H28)/C28</f>
        <v>1691.7779999999998</v>
      </c>
      <c r="O28" s="18">
        <f>$N28*($C28/$C$32)</f>
        <v>165.8605882352941</v>
      </c>
      <c r="Q28" s="20">
        <f>G28/(G28+H28)</f>
        <v>0.92315776656275239</v>
      </c>
      <c r="S28" s="23">
        <v>1956.11</v>
      </c>
      <c r="T28" s="23">
        <v>678.74</v>
      </c>
      <c r="U28" s="23">
        <f>S28+T28</f>
        <v>2634.85</v>
      </c>
      <c r="V28" s="24">
        <f>(J28-U28)/J28</f>
        <v>0.75326486160507766</v>
      </c>
      <c r="W28">
        <v>2019</v>
      </c>
    </row>
    <row r="29" spans="1:23" x14ac:dyDescent="0.25">
      <c r="A29" t="s">
        <v>22</v>
      </c>
      <c r="B29" s="40">
        <v>1</v>
      </c>
      <c r="C29" s="40">
        <v>3</v>
      </c>
      <c r="D29" s="29">
        <v>3</v>
      </c>
      <c r="E29" s="47">
        <v>1000301.86</v>
      </c>
      <c r="F29" s="30">
        <v>1000301.86</v>
      </c>
      <c r="G29" s="6">
        <v>11189.96</v>
      </c>
      <c r="H29" s="6">
        <v>800</v>
      </c>
      <c r="I29" s="6">
        <v>2319.5</v>
      </c>
      <c r="J29" s="6">
        <f>G29+H29+I29</f>
        <v>14309.46</v>
      </c>
      <c r="K29" s="15">
        <f>(G29+H29+I29)/E29</f>
        <v>1.4305141849881194E-2</v>
      </c>
      <c r="L29" s="20">
        <f>K29*(E29/E$32)</f>
        <v>4.0119469353986394E-3</v>
      </c>
      <c r="N29" s="6">
        <f>(G29+H29)/C29</f>
        <v>3996.6533333333332</v>
      </c>
      <c r="O29" s="18">
        <f>$N29*($C29/$C$32)</f>
        <v>235.09725490196078</v>
      </c>
      <c r="Q29" s="20">
        <f>G29/(G29+H29)</f>
        <v>0.93327750884907035</v>
      </c>
      <c r="S29" s="23">
        <v>2300.2399999999998</v>
      </c>
      <c r="T29" s="23">
        <v>1190.8399999999999</v>
      </c>
      <c r="U29" s="23">
        <f>S29+T29</f>
        <v>3491.08</v>
      </c>
      <c r="V29" s="24">
        <f>(J29-U29)/J29</f>
        <v>0.75602992705524874</v>
      </c>
      <c r="W29">
        <v>2019</v>
      </c>
    </row>
    <row r="30" spans="1:23" x14ac:dyDescent="0.25">
      <c r="A30" t="s">
        <v>22</v>
      </c>
      <c r="B30" s="40">
        <v>1</v>
      </c>
      <c r="C30" s="40">
        <v>18</v>
      </c>
      <c r="D30" s="29">
        <v>18</v>
      </c>
      <c r="E30" s="47">
        <v>1142311.54</v>
      </c>
      <c r="F30" s="30">
        <v>1142311.54</v>
      </c>
      <c r="G30" s="6">
        <v>17549.259999999998</v>
      </c>
      <c r="H30" s="6">
        <v>2330</v>
      </c>
      <c r="I30" s="6">
        <v>3063.21</v>
      </c>
      <c r="J30" s="6">
        <f>G30+H30+I30</f>
        <v>22942.469999999998</v>
      </c>
      <c r="K30" s="15">
        <f>(G30+H30+I30)/E30</f>
        <v>2.0084249520931914E-2</v>
      </c>
      <c r="L30" s="20">
        <f>K30*(E30/E$32)</f>
        <v>6.4323861422426291E-3</v>
      </c>
      <c r="N30" s="6">
        <f>(G30+H30)/C30</f>
        <v>1104.4033333333332</v>
      </c>
      <c r="O30" s="18">
        <f>$N30*($C30/$C$32)</f>
        <v>389.78941176470585</v>
      </c>
      <c r="Q30" s="20">
        <f>G30/(G30+H30)</f>
        <v>0.88279241782641804</v>
      </c>
      <c r="S30" s="23">
        <v>2413.85</v>
      </c>
      <c r="T30" s="23">
        <v>1359.89</v>
      </c>
      <c r="U30" s="23">
        <f>S30+T30</f>
        <v>3773.74</v>
      </c>
      <c r="V30" s="24">
        <f>(J30-U30)/J30</f>
        <v>0.83551291556663243</v>
      </c>
      <c r="W30">
        <v>2019</v>
      </c>
    </row>
    <row r="31" spans="1:23" x14ac:dyDescent="0.25">
      <c r="A31" t="s">
        <v>22</v>
      </c>
      <c r="B31" s="40">
        <v>1</v>
      </c>
      <c r="C31" s="40">
        <v>10</v>
      </c>
      <c r="D31" s="29">
        <v>10</v>
      </c>
      <c r="E31" s="45">
        <v>413004.49</v>
      </c>
      <c r="F31" s="18">
        <v>413004.49</v>
      </c>
      <c r="G31" s="6">
        <v>6401.5695949999999</v>
      </c>
      <c r="H31" s="6">
        <v>250</v>
      </c>
      <c r="I31" s="6">
        <v>354.85448699999961</v>
      </c>
      <c r="J31" s="6">
        <f>G31+H31+I31</f>
        <v>7006.4240819999995</v>
      </c>
      <c r="K31" s="15">
        <f>(G31+H31+I31)/E31</f>
        <v>1.6964522787633617E-2</v>
      </c>
      <c r="L31" s="20">
        <f>K31*(E31/E$32)</f>
        <v>1.9643928997937817E-3</v>
      </c>
      <c r="N31" s="6">
        <f>(G31+H31)/C31</f>
        <v>665.15695949999997</v>
      </c>
      <c r="O31" s="18">
        <f>$N31*($C31/$C$32)</f>
        <v>130.42293323529412</v>
      </c>
      <c r="Q31" s="20">
        <f>G31/(G31+H31)</f>
        <v>0.96241488622656435</v>
      </c>
      <c r="S31" s="23">
        <v>1830.4035920000001</v>
      </c>
      <c r="T31" s="23">
        <v>491.67201190476203</v>
      </c>
      <c r="U31" s="23">
        <f>S31+T31</f>
        <v>2322.0756039047619</v>
      </c>
      <c r="V31" s="24">
        <f>(J31-U31)/J31</f>
        <v>0.66857906733474226</v>
      </c>
      <c r="W31">
        <v>2020</v>
      </c>
    </row>
    <row r="32" spans="1:23" s="8" customFormat="1" ht="15.75" thickBot="1" x14ac:dyDescent="0.3">
      <c r="A32" s="8" t="str">
        <f>A31</f>
        <v>Ameritas</v>
      </c>
      <c r="B32" s="41">
        <f>SUM(B27:B31)</f>
        <v>5</v>
      </c>
      <c r="C32" s="41">
        <f t="shared" ref="C32:U32" si="20">SUM(C27:C31)</f>
        <v>51</v>
      </c>
      <c r="D32" s="27">
        <f>AVERAGE(D27:D31)</f>
        <v>10.199999999999999</v>
      </c>
      <c r="E32" s="9">
        <f t="shared" si="20"/>
        <v>3566712.1799999997</v>
      </c>
      <c r="F32" s="9">
        <f>AVERAGE(F27:F31)</f>
        <v>713342.43599999999</v>
      </c>
      <c r="G32" s="9">
        <f t="shared" si="20"/>
        <v>49564.009595000003</v>
      </c>
      <c r="H32" s="9">
        <f t="shared" si="20"/>
        <v>6255</v>
      </c>
      <c r="I32" s="9">
        <f t="shared" si="20"/>
        <v>8547.2844870000008</v>
      </c>
      <c r="J32" s="9">
        <f t="shared" si="20"/>
        <v>64366.294081999993</v>
      </c>
      <c r="K32" s="16"/>
      <c r="L32" s="16">
        <f t="shared" si="20"/>
        <v>1.804639422348904E-2</v>
      </c>
      <c r="M32" s="16">
        <f>L32*(E32/E$138)</f>
        <v>5.1265105067736273E-4</v>
      </c>
      <c r="N32" s="9"/>
      <c r="O32" s="9">
        <f t="shared" si="20"/>
        <v>1094.4903842156862</v>
      </c>
      <c r="P32" s="9">
        <f>O32*(C32/C$138)</f>
        <v>24.930330323805268</v>
      </c>
      <c r="Q32" s="16">
        <f>AVERAGE(Q27:Q31)</f>
        <v>0.88998533377395428</v>
      </c>
      <c r="R32" s="16">
        <f>Q32*(B32/B$138)</f>
        <v>4.2787756431440109E-2</v>
      </c>
      <c r="S32" s="9">
        <f t="shared" si="20"/>
        <v>10353.363592</v>
      </c>
      <c r="T32" s="9">
        <f t="shared" si="20"/>
        <v>4246.0920119047623</v>
      </c>
      <c r="U32" s="9">
        <f t="shared" si="20"/>
        <v>14599.45560390476</v>
      </c>
      <c r="V32" s="10"/>
    </row>
    <row r="33" spans="1:23" ht="15.75" thickTop="1" x14ac:dyDescent="0.25">
      <c r="A33" t="s">
        <v>23</v>
      </c>
      <c r="B33" s="40">
        <v>1</v>
      </c>
      <c r="C33" s="40">
        <v>5</v>
      </c>
      <c r="D33" s="29">
        <v>5</v>
      </c>
      <c r="E33" s="47">
        <v>534290.98</v>
      </c>
      <c r="F33" s="30">
        <v>534290.98</v>
      </c>
      <c r="G33" s="6">
        <v>492.11</v>
      </c>
      <c r="H33" s="6">
        <v>4050</v>
      </c>
      <c r="I33" s="6">
        <v>3236.79</v>
      </c>
      <c r="J33" s="6">
        <f>G33+H33+I33</f>
        <v>7778.9</v>
      </c>
      <c r="K33" s="15">
        <f>(G33+H33+I33)/E33</f>
        <v>1.4559295011867878E-2</v>
      </c>
      <c r="L33" s="20">
        <f>K33*(E33/E$38)</f>
        <v>1.2027652074476131E-3</v>
      </c>
      <c r="N33" s="6">
        <f>(G33+H33)/C33</f>
        <v>908.42199999999991</v>
      </c>
      <c r="O33" s="18">
        <f>$N33*($C33/$C$38)</f>
        <v>55.391585365853651</v>
      </c>
      <c r="Q33" s="20">
        <f>G33/(G33+H33)</f>
        <v>0.10834391945593569</v>
      </c>
      <c r="S33" s="23">
        <v>1927.43</v>
      </c>
      <c r="T33" s="23">
        <v>636.05999999999995</v>
      </c>
      <c r="U33" s="23">
        <f>S33+T33</f>
        <v>2563.4899999999998</v>
      </c>
      <c r="V33" s="24">
        <f>(J33-U33)/J33</f>
        <v>0.67045597706616622</v>
      </c>
      <c r="W33">
        <v>2019</v>
      </c>
    </row>
    <row r="34" spans="1:23" x14ac:dyDescent="0.25">
      <c r="A34" t="s">
        <v>23</v>
      </c>
      <c r="B34" s="40">
        <v>1</v>
      </c>
      <c r="C34" s="40">
        <v>10</v>
      </c>
      <c r="D34" s="29">
        <v>10</v>
      </c>
      <c r="E34" s="47">
        <v>641927.36</v>
      </c>
      <c r="F34" s="30">
        <v>641927.36</v>
      </c>
      <c r="G34" s="6">
        <v>474.88</v>
      </c>
      <c r="H34" s="6">
        <v>4079.93</v>
      </c>
      <c r="I34" s="6">
        <v>2898.56</v>
      </c>
      <c r="J34" s="6">
        <f>G34+H34+I34</f>
        <v>7453.369999999999</v>
      </c>
      <c r="K34" s="15">
        <f>(G34+H34+I34)/E34</f>
        <v>1.1610924326391072E-2</v>
      </c>
      <c r="L34" s="20">
        <f>K34*(E34/E$38)</f>
        <v>1.1524321066261058E-3</v>
      </c>
      <c r="N34" s="6">
        <f>(G34+H34)/C34</f>
        <v>455.48099999999994</v>
      </c>
      <c r="O34" s="18">
        <f>$N34*($C34/$C$38)</f>
        <v>55.54646341463414</v>
      </c>
      <c r="Q34" s="20">
        <f>G34/(G34+H34)</f>
        <v>0.10425901409718519</v>
      </c>
      <c r="S34" s="23">
        <v>2013.54</v>
      </c>
      <c r="T34" s="23">
        <v>764.2</v>
      </c>
      <c r="U34" s="23">
        <f>S34+T34</f>
        <v>2777.74</v>
      </c>
      <c r="V34" s="24">
        <f>(J34-U34)/J34</f>
        <v>0.62731757580799019</v>
      </c>
      <c r="W34">
        <v>2019</v>
      </c>
    </row>
    <row r="35" spans="1:23" x14ac:dyDescent="0.25">
      <c r="A35" t="s">
        <v>23</v>
      </c>
      <c r="B35" s="40">
        <v>1</v>
      </c>
      <c r="C35" s="40">
        <v>38</v>
      </c>
      <c r="D35" s="29">
        <v>38</v>
      </c>
      <c r="E35" s="47">
        <v>717704.21</v>
      </c>
      <c r="F35" s="30">
        <v>717704.21</v>
      </c>
      <c r="G35" s="6">
        <v>1230.73</v>
      </c>
      <c r="H35" s="6">
        <v>4053.85</v>
      </c>
      <c r="I35" s="6">
        <v>2610.11</v>
      </c>
      <c r="J35" s="6">
        <f>G35+H35+I35</f>
        <v>7894.6900000000005</v>
      </c>
      <c r="K35" s="15">
        <f>(G35+H35+I35)/E35</f>
        <v>1.0999921541494094E-2</v>
      </c>
      <c r="L35" s="20">
        <f>K35*(E35/E$38)</f>
        <v>1.220668533543894E-3</v>
      </c>
      <c r="N35" s="6">
        <f>(G35+H35)/C35</f>
        <v>139.06789473684211</v>
      </c>
      <c r="O35" s="18">
        <f>$N35*($C35/$C$38)</f>
        <v>64.446097560975616</v>
      </c>
      <c r="Q35" s="20">
        <f>G35/(G35+H35)</f>
        <v>0.23289078791502826</v>
      </c>
      <c r="S35" s="23">
        <v>2314.16</v>
      </c>
      <c r="T35" s="23">
        <v>854.41</v>
      </c>
      <c r="U35" s="23">
        <f>S35+T35</f>
        <v>3168.5699999999997</v>
      </c>
      <c r="V35" s="24">
        <f>(J35-U35)/J35</f>
        <v>0.59864541862948395</v>
      </c>
      <c r="W35">
        <v>2019</v>
      </c>
    </row>
    <row r="36" spans="1:23" x14ac:dyDescent="0.25">
      <c r="A36" t="s">
        <v>23</v>
      </c>
      <c r="B36" s="40">
        <v>1</v>
      </c>
      <c r="C36" s="40">
        <v>5</v>
      </c>
      <c r="D36" s="29">
        <v>5</v>
      </c>
      <c r="E36" s="47">
        <v>2277504.7599999998</v>
      </c>
      <c r="F36" s="30">
        <v>2277504.7599999998</v>
      </c>
      <c r="G36" s="6">
        <v>2378.34</v>
      </c>
      <c r="H36" s="6">
        <v>6265.43</v>
      </c>
      <c r="I36" s="6">
        <v>7553.88</v>
      </c>
      <c r="J36" s="6">
        <f>G36+H36+I36</f>
        <v>16197.650000000001</v>
      </c>
      <c r="K36" s="15">
        <f>(G36+H36+I36)/E36</f>
        <v>7.1120158712643057E-3</v>
      </c>
      <c r="L36" s="20">
        <f>K36*(E36/E$38)</f>
        <v>2.5044633383143932E-3</v>
      </c>
      <c r="N36" s="6">
        <f>(G36+H36)/C36</f>
        <v>1728.7540000000001</v>
      </c>
      <c r="O36" s="18">
        <f>$N36*($C36/$C$38)</f>
        <v>105.41182926829269</v>
      </c>
      <c r="Q36" s="20">
        <f>G36/(G36+H36)</f>
        <v>0.27515077333154397</v>
      </c>
      <c r="S36" s="23">
        <v>3322</v>
      </c>
      <c r="T36" s="23">
        <v>2711.32</v>
      </c>
      <c r="U36" s="23">
        <f>S36+T36</f>
        <v>6033.32</v>
      </c>
      <c r="V36" s="24">
        <f>(J36-U36)/J36</f>
        <v>0.62751880674048399</v>
      </c>
      <c r="W36">
        <v>2019</v>
      </c>
    </row>
    <row r="37" spans="1:23" x14ac:dyDescent="0.25">
      <c r="A37" t="s">
        <v>23</v>
      </c>
      <c r="B37" s="40">
        <v>1</v>
      </c>
      <c r="C37" s="40">
        <v>24</v>
      </c>
      <c r="D37" s="29">
        <v>24</v>
      </c>
      <c r="E37" s="47">
        <v>2296086.0099999998</v>
      </c>
      <c r="F37" s="30">
        <v>2296086.0099999998</v>
      </c>
      <c r="G37" s="6">
        <v>9001.76</v>
      </c>
      <c r="H37" s="6">
        <v>2950</v>
      </c>
      <c r="I37" s="6">
        <v>9825.7800000000007</v>
      </c>
      <c r="J37" s="6">
        <f>G37+H37+I37</f>
        <v>21777.54</v>
      </c>
      <c r="K37" s="15">
        <f>(G37+H37+I37)/E37</f>
        <v>9.4846359871336022E-3</v>
      </c>
      <c r="L37" s="20">
        <f>K37*(E37/E$38)</f>
        <v>3.3672199688643246E-3</v>
      </c>
      <c r="N37" s="6">
        <f>(G37+H37)/C37</f>
        <v>497.99</v>
      </c>
      <c r="O37" s="18">
        <f>$N37*($C37/$C$38)</f>
        <v>145.75317073170731</v>
      </c>
      <c r="Q37" s="20">
        <f>G37/(G37+H37)</f>
        <v>0.75317442786669075</v>
      </c>
      <c r="S37" s="23">
        <v>3336.87</v>
      </c>
      <c r="T37" s="23">
        <v>2733.44</v>
      </c>
      <c r="U37" s="23">
        <f>S37+T37</f>
        <v>6070.3099999999995</v>
      </c>
      <c r="V37" s="24">
        <f>(J37-U37)/J37</f>
        <v>0.72125823210518736</v>
      </c>
      <c r="W37">
        <v>2020</v>
      </c>
    </row>
    <row r="38" spans="1:23" s="8" customFormat="1" ht="15.75" thickBot="1" x14ac:dyDescent="0.3">
      <c r="A38" s="8" t="str">
        <f>A37</f>
        <v>Ascensus</v>
      </c>
      <c r="B38" s="41">
        <f>SUM(B33:B37)</f>
        <v>5</v>
      </c>
      <c r="C38" s="41">
        <f t="shared" ref="C38:U38" si="21">SUM(C33:C37)</f>
        <v>82</v>
      </c>
      <c r="D38" s="27">
        <f>AVERAGE(D33:D37)</f>
        <v>16.399999999999999</v>
      </c>
      <c r="E38" s="9">
        <f t="shared" si="21"/>
        <v>6467513.3199999994</v>
      </c>
      <c r="F38" s="9">
        <f>AVERAGE(F33:F37)</f>
        <v>1293502.6639999999</v>
      </c>
      <c r="G38" s="9">
        <f t="shared" si="21"/>
        <v>13577.82</v>
      </c>
      <c r="H38" s="9">
        <f t="shared" si="21"/>
        <v>21399.21</v>
      </c>
      <c r="I38" s="9">
        <f t="shared" si="21"/>
        <v>26125.120000000003</v>
      </c>
      <c r="J38" s="9">
        <f t="shared" si="21"/>
        <v>61102.15</v>
      </c>
      <c r="K38" s="16"/>
      <c r="L38" s="16">
        <f t="shared" si="21"/>
        <v>9.4475491547963315E-3</v>
      </c>
      <c r="M38" s="16">
        <f>L38*(E38/E$138)</f>
        <v>4.8665348600371869E-4</v>
      </c>
      <c r="N38" s="9"/>
      <c r="O38" s="9">
        <f t="shared" si="21"/>
        <v>426.54914634146343</v>
      </c>
      <c r="P38" s="9">
        <f>O38*(C38/C$138)</f>
        <v>15.621719517641806</v>
      </c>
      <c r="Q38" s="16">
        <f>AVERAGE(Q33:Q37)</f>
        <v>0.29476378453327678</v>
      </c>
      <c r="R38" s="16">
        <f>Q38*(B38/B$138)</f>
        <v>1.4171335794869077E-2</v>
      </c>
      <c r="S38" s="9">
        <f t="shared" si="21"/>
        <v>12914</v>
      </c>
      <c r="T38" s="9">
        <f t="shared" si="21"/>
        <v>7699.43</v>
      </c>
      <c r="U38" s="9">
        <f t="shared" si="21"/>
        <v>20613.43</v>
      </c>
      <c r="V38" s="10"/>
    </row>
    <row r="39" spans="1:23" ht="15.75" thickTop="1" x14ac:dyDescent="0.25">
      <c r="A39" t="s">
        <v>24</v>
      </c>
      <c r="B39" s="40">
        <v>1</v>
      </c>
      <c r="C39" s="40">
        <v>5</v>
      </c>
      <c r="D39" s="29">
        <v>5</v>
      </c>
      <c r="E39" s="47">
        <v>285941.40000000002</v>
      </c>
      <c r="F39" s="30">
        <v>285941.40000000002</v>
      </c>
      <c r="G39" s="6">
        <v>0</v>
      </c>
      <c r="H39" s="6">
        <v>7291.14</v>
      </c>
      <c r="I39" s="6">
        <v>936.62</v>
      </c>
      <c r="J39" s="6">
        <f>G39+H39+I39</f>
        <v>8227.76</v>
      </c>
      <c r="K39" s="15">
        <f>(G39+H39+I39)/E39</f>
        <v>2.8774287319010116E-2</v>
      </c>
      <c r="L39" s="20">
        <f>K39*(E39/E$42)</f>
        <v>3.1528482254602691E-3</v>
      </c>
      <c r="N39" s="6">
        <f>(G39+H39)/C39</f>
        <v>1458.2280000000001</v>
      </c>
      <c r="O39" s="18">
        <f>$N39*($C39/$C$42)</f>
        <v>145.8228</v>
      </c>
      <c r="Q39" s="20">
        <f>G39/(G39+H39)</f>
        <v>0</v>
      </c>
      <c r="S39" s="23">
        <v>1728.75</v>
      </c>
      <c r="T39" s="23">
        <v>340.41</v>
      </c>
      <c r="U39" s="23">
        <f>S39+T39</f>
        <v>2069.16</v>
      </c>
      <c r="V39" s="24">
        <f>(J39-U39)/J39</f>
        <v>0.74851478409676508</v>
      </c>
      <c r="W39">
        <v>2019</v>
      </c>
    </row>
    <row r="40" spans="1:23" x14ac:dyDescent="0.25">
      <c r="A40" t="s">
        <v>24</v>
      </c>
      <c r="B40" s="40">
        <v>1</v>
      </c>
      <c r="C40" s="40">
        <v>6</v>
      </c>
      <c r="D40" s="29">
        <v>6</v>
      </c>
      <c r="E40" s="47">
        <v>1625750.93</v>
      </c>
      <c r="F40" s="30">
        <v>1625750.93</v>
      </c>
      <c r="G40" s="6">
        <v>0</v>
      </c>
      <c r="H40" s="6">
        <v>13799.96</v>
      </c>
      <c r="I40" s="6">
        <v>2399.1799999999998</v>
      </c>
      <c r="J40" s="6">
        <f>G40+H40+I40</f>
        <v>16199.14</v>
      </c>
      <c r="K40" s="15">
        <f>(G40+H40+I40)/E40</f>
        <v>9.9640970219220474E-3</v>
      </c>
      <c r="L40" s="20">
        <f>K40*(E40/E$42)</f>
        <v>6.2074525512390323E-3</v>
      </c>
      <c r="N40" s="6">
        <f>(G40+H40)/C40</f>
        <v>2299.9933333333333</v>
      </c>
      <c r="O40" s="18">
        <f>$N40*($C40/$C$42)</f>
        <v>275.99919999999997</v>
      </c>
      <c r="Q40" s="20">
        <f>G40/(G40+H40)</f>
        <v>0</v>
      </c>
      <c r="S40" s="23">
        <v>2800.6</v>
      </c>
      <c r="T40" s="23">
        <v>1935.42</v>
      </c>
      <c r="U40" s="23">
        <f>S40+T40</f>
        <v>4736.0200000000004</v>
      </c>
      <c r="V40" s="24">
        <f>(J40-U40)/J40</f>
        <v>0.70763756594485872</v>
      </c>
      <c r="W40">
        <v>2019</v>
      </c>
    </row>
    <row r="41" spans="1:23" x14ac:dyDescent="0.25">
      <c r="A41" t="s">
        <v>24</v>
      </c>
      <c r="B41" s="40">
        <v>1</v>
      </c>
      <c r="C41" s="40">
        <v>39</v>
      </c>
      <c r="D41" s="29">
        <v>39</v>
      </c>
      <c r="E41" s="47">
        <v>697935.35</v>
      </c>
      <c r="F41" s="30">
        <v>697935.35</v>
      </c>
      <c r="G41" s="6">
        <v>4542.4399999999996</v>
      </c>
      <c r="H41" s="6">
        <v>0</v>
      </c>
      <c r="I41" s="6">
        <v>5207.82</v>
      </c>
      <c r="J41" s="6">
        <f>G41+H41+I41</f>
        <v>9750.2599999999984</v>
      </c>
      <c r="K41" s="15">
        <f>(G41+H41+I41)/E41</f>
        <v>1.3970147808102854E-2</v>
      </c>
      <c r="L41" s="20">
        <f>K41*(E41/E$42)</f>
        <v>3.7362647839480293E-3</v>
      </c>
      <c r="N41" s="6">
        <f>(G41+H41)/C41</f>
        <v>116.4728205128205</v>
      </c>
      <c r="O41" s="18">
        <f>$N41*($C41/$C$42)</f>
        <v>90.848799999999997</v>
      </c>
      <c r="Q41" s="20">
        <f>G41/(G41+H41)</f>
        <v>1</v>
      </c>
      <c r="S41" s="23">
        <v>2328.35</v>
      </c>
      <c r="T41" s="23">
        <v>830.88</v>
      </c>
      <c r="U41" s="23">
        <f>S41+T41</f>
        <v>3159.23</v>
      </c>
      <c r="V41" s="24">
        <f>(J41-U41)/J41</f>
        <v>0.67598505065505943</v>
      </c>
      <c r="W41">
        <v>2020</v>
      </c>
    </row>
    <row r="42" spans="1:23" s="8" customFormat="1" ht="15.75" thickBot="1" x14ac:dyDescent="0.3">
      <c r="A42" s="8" t="str">
        <f>A41</f>
        <v>Aspire</v>
      </c>
      <c r="B42" s="41">
        <f>SUM(B39:B41)</f>
        <v>3</v>
      </c>
      <c r="C42" s="41">
        <f t="shared" ref="C42:U42" si="22">SUM(C39:C41)</f>
        <v>50</v>
      </c>
      <c r="D42" s="27">
        <f>AVERAGE(D39:D41)</f>
        <v>16.666666666666668</v>
      </c>
      <c r="E42" s="9">
        <f t="shared" si="22"/>
        <v>2609627.6800000002</v>
      </c>
      <c r="F42" s="9">
        <f>AVERAGE(F39:F41)</f>
        <v>869875.89333333343</v>
      </c>
      <c r="G42" s="9">
        <f t="shared" si="22"/>
        <v>4542.4399999999996</v>
      </c>
      <c r="H42" s="9">
        <f t="shared" si="22"/>
        <v>21091.1</v>
      </c>
      <c r="I42" s="9">
        <f t="shared" si="22"/>
        <v>8543.619999999999</v>
      </c>
      <c r="J42" s="9">
        <f t="shared" si="22"/>
        <v>34177.160000000003</v>
      </c>
      <c r="K42" s="16"/>
      <c r="L42" s="16">
        <f t="shared" si="22"/>
        <v>1.309656556064733E-2</v>
      </c>
      <c r="M42" s="16">
        <f>L42*(E42/E$138)</f>
        <v>2.7220701817705026E-4</v>
      </c>
      <c r="N42" s="9"/>
      <c r="O42" s="9">
        <f t="shared" si="22"/>
        <v>512.67079999999999</v>
      </c>
      <c r="P42" s="9">
        <f>O42*(C42/C$138)</f>
        <v>11.44865564984368</v>
      </c>
      <c r="Q42" s="16">
        <f>AVERAGE(Q39:Q41)</f>
        <v>0.33333333333333331</v>
      </c>
      <c r="R42" s="16">
        <f>Q42*(B42/B$138)</f>
        <v>9.6153846153846159E-3</v>
      </c>
      <c r="S42" s="9">
        <f t="shared" si="22"/>
        <v>6857.7000000000007</v>
      </c>
      <c r="T42" s="9">
        <f t="shared" si="22"/>
        <v>3106.71</v>
      </c>
      <c r="U42" s="9">
        <f t="shared" si="22"/>
        <v>9964.41</v>
      </c>
      <c r="V42" s="10"/>
    </row>
    <row r="43" spans="1:23" ht="15.75" thickTop="1" x14ac:dyDescent="0.25">
      <c r="A43" t="s">
        <v>25</v>
      </c>
      <c r="B43" s="40">
        <v>1</v>
      </c>
      <c r="C43" s="40">
        <v>17</v>
      </c>
      <c r="D43" s="29">
        <v>17</v>
      </c>
      <c r="E43" s="47">
        <v>241397.97</v>
      </c>
      <c r="F43" s="30">
        <v>241397.97</v>
      </c>
      <c r="G43" s="6">
        <v>2526.23</v>
      </c>
      <c r="H43" s="6">
        <v>0</v>
      </c>
      <c r="I43" s="6">
        <v>1372.28</v>
      </c>
      <c r="J43" s="6">
        <f>G43+H43+I43</f>
        <v>3898.51</v>
      </c>
      <c r="K43" s="15">
        <f>(G43+H43+I43)/E43</f>
        <v>1.614972155731053E-2</v>
      </c>
      <c r="L43" s="20">
        <f>K43*(E43/E$45)</f>
        <v>7.7714208929500995E-4</v>
      </c>
      <c r="N43" s="6">
        <f>(G43+H43)/C43</f>
        <v>148.60176470588235</v>
      </c>
      <c r="O43" s="18">
        <f>$N43*($C43/$C$45)</f>
        <v>29.374767441860463</v>
      </c>
      <c r="Q43" s="20">
        <f>G43/(G43+H43)</f>
        <v>1</v>
      </c>
      <c r="S43" s="23">
        <v>1693.12</v>
      </c>
      <c r="T43" s="23">
        <v>287.38</v>
      </c>
      <c r="U43" s="23">
        <f>S43+T43</f>
        <v>1980.5</v>
      </c>
      <c r="V43" s="24">
        <f>(J43-U43)/J43</f>
        <v>0.49198539955008452</v>
      </c>
      <c r="W43">
        <v>2019</v>
      </c>
    </row>
    <row r="44" spans="1:23" x14ac:dyDescent="0.25">
      <c r="A44" t="s">
        <v>25</v>
      </c>
      <c r="B44" s="40">
        <v>1</v>
      </c>
      <c r="C44" s="40">
        <v>69</v>
      </c>
      <c r="D44" s="29">
        <v>69</v>
      </c>
      <c r="E44" s="47">
        <v>4775072.0599999996</v>
      </c>
      <c r="F44" s="30">
        <v>4775072.0599999996</v>
      </c>
      <c r="G44" s="6">
        <v>22996.47</v>
      </c>
      <c r="H44" s="6">
        <v>0</v>
      </c>
      <c r="I44" s="6">
        <v>21691.91</v>
      </c>
      <c r="J44" s="6">
        <f>G44+H44+I44</f>
        <v>44688.380000000005</v>
      </c>
      <c r="K44" s="15">
        <f>(G44+H44+I44)/E44</f>
        <v>9.358681803851146E-3</v>
      </c>
      <c r="L44" s="20">
        <f>K44*(E44/E$45)</f>
        <v>8.9083319012672364E-3</v>
      </c>
      <c r="N44" s="6">
        <f>(G44+H44)/C44</f>
        <v>333.28217391304349</v>
      </c>
      <c r="O44" s="18">
        <f>$N44*($C44/$C$45)</f>
        <v>267.40081395348835</v>
      </c>
      <c r="Q44" s="20">
        <f>G44/(G44+H44)</f>
        <v>1</v>
      </c>
      <c r="S44" s="23">
        <v>6490.06</v>
      </c>
      <c r="T44" s="23">
        <v>5684.61</v>
      </c>
      <c r="U44" s="23">
        <f>S44+T44</f>
        <v>12174.67</v>
      </c>
      <c r="V44" s="24">
        <f>(J44-U44)/J44</f>
        <v>0.72756519703779821</v>
      </c>
      <c r="W44">
        <v>2019</v>
      </c>
    </row>
    <row r="45" spans="1:23" s="8" customFormat="1" ht="15.75" thickBot="1" x14ac:dyDescent="0.3">
      <c r="A45" s="8" t="str">
        <f>A44</f>
        <v>AXA</v>
      </c>
      <c r="B45" s="41">
        <f>SUM(B43:B44)</f>
        <v>2</v>
      </c>
      <c r="C45" s="41">
        <f t="shared" ref="C45:U45" si="23">SUM(C43:C44)</f>
        <v>86</v>
      </c>
      <c r="D45" s="27">
        <f>AVERAGE(D43:D44)</f>
        <v>43</v>
      </c>
      <c r="E45" s="9">
        <f t="shared" si="23"/>
        <v>5016470.0299999993</v>
      </c>
      <c r="F45" s="9">
        <f>AVERAGE(F43:F44)</f>
        <v>2508235.0149999997</v>
      </c>
      <c r="G45" s="9">
        <f t="shared" si="23"/>
        <v>25522.7</v>
      </c>
      <c r="H45" s="9">
        <f t="shared" si="23"/>
        <v>0</v>
      </c>
      <c r="I45" s="9">
        <f t="shared" si="23"/>
        <v>23064.19</v>
      </c>
      <c r="J45" s="9">
        <f t="shared" si="23"/>
        <v>48586.890000000007</v>
      </c>
      <c r="K45" s="16"/>
      <c r="L45" s="16">
        <f t="shared" si="23"/>
        <v>9.6854739905622468E-3</v>
      </c>
      <c r="M45" s="16">
        <f>L45*(E45/E$138)</f>
        <v>3.8697458915241473E-4</v>
      </c>
      <c r="N45" s="9"/>
      <c r="O45" s="9">
        <f t="shared" si="23"/>
        <v>296.77558139534881</v>
      </c>
      <c r="P45" s="9">
        <f>O45*(C45/C$138)</f>
        <v>11.399151406878069</v>
      </c>
      <c r="Q45" s="16">
        <f>AVERAGE(Q43:Q44)</f>
        <v>1</v>
      </c>
      <c r="R45" s="16">
        <f>Q45*(B45/B$138)</f>
        <v>1.9230769230769232E-2</v>
      </c>
      <c r="S45" s="9">
        <f t="shared" si="23"/>
        <v>8183.18</v>
      </c>
      <c r="T45" s="9">
        <f t="shared" si="23"/>
        <v>5971.99</v>
      </c>
      <c r="U45" s="9">
        <f t="shared" si="23"/>
        <v>14155.17</v>
      </c>
      <c r="V45" s="10"/>
    </row>
    <row r="46" spans="1:23" ht="15.75" thickTop="1" x14ac:dyDescent="0.25">
      <c r="A46" t="s">
        <v>26</v>
      </c>
      <c r="B46" s="40">
        <v>1</v>
      </c>
      <c r="C46" s="40">
        <v>30</v>
      </c>
      <c r="D46" s="29">
        <v>30</v>
      </c>
      <c r="E46" s="47">
        <v>1420521.36</v>
      </c>
      <c r="F46" s="30">
        <v>1420521.36</v>
      </c>
      <c r="G46" s="6">
        <v>9102.94</v>
      </c>
      <c r="H46" s="6">
        <v>1250</v>
      </c>
      <c r="I46" s="6">
        <v>972.96</v>
      </c>
      <c r="J46" s="6">
        <f>G46+H46+I46</f>
        <v>11325.900000000001</v>
      </c>
      <c r="K46" s="15">
        <f>(G46+H46+I46)/E46</f>
        <v>7.9730585677360039E-3</v>
      </c>
      <c r="L46" s="20">
        <f>K46</f>
        <v>7.9730585677360039E-3</v>
      </c>
      <c r="N46" s="6">
        <f>(G46+H46)/C46</f>
        <v>345.09800000000001</v>
      </c>
      <c r="O46" s="18">
        <f>$N46</f>
        <v>345.09800000000001</v>
      </c>
      <c r="Q46" s="20">
        <f>G46/(G46+H46)</f>
        <v>0.87926134991606253</v>
      </c>
      <c r="S46" s="23">
        <v>2636.42</v>
      </c>
      <c r="T46" s="23">
        <v>1691.1</v>
      </c>
      <c r="U46" s="23">
        <f>S46+T46</f>
        <v>4327.5200000000004</v>
      </c>
      <c r="V46" s="24">
        <f>(J46-U46)/J46</f>
        <v>0.61790939351398122</v>
      </c>
      <c r="W46">
        <v>2019</v>
      </c>
    </row>
    <row r="47" spans="1:23" s="8" customFormat="1" ht="15.75" thickBot="1" x14ac:dyDescent="0.3">
      <c r="A47" s="8" t="str">
        <f>A46</f>
        <v>CUNA</v>
      </c>
      <c r="B47" s="41">
        <f>SUM(B46)</f>
        <v>1</v>
      </c>
      <c r="C47" s="41">
        <f t="shared" ref="C47:U47" si="24">SUM(C46)</f>
        <v>30</v>
      </c>
      <c r="D47" s="27">
        <f>AVERAGE(D46)</f>
        <v>30</v>
      </c>
      <c r="E47" s="9">
        <f t="shared" si="24"/>
        <v>1420521.36</v>
      </c>
      <c r="F47" s="9">
        <f>AVERAGE(F46)</f>
        <v>1420521.36</v>
      </c>
      <c r="G47" s="9">
        <f t="shared" si="24"/>
        <v>9102.94</v>
      </c>
      <c r="H47" s="9">
        <f t="shared" si="24"/>
        <v>1250</v>
      </c>
      <c r="I47" s="9">
        <f t="shared" si="24"/>
        <v>972.96</v>
      </c>
      <c r="J47" s="9">
        <f t="shared" si="24"/>
        <v>11325.900000000001</v>
      </c>
      <c r="K47" s="16"/>
      <c r="L47" s="16">
        <f t="shared" si="24"/>
        <v>7.9730585677360039E-3</v>
      </c>
      <c r="M47" s="16">
        <f>L47*(E47/E$138)</f>
        <v>9.0206133779736349E-5</v>
      </c>
      <c r="N47" s="9"/>
      <c r="O47" s="9">
        <f t="shared" si="24"/>
        <v>345.09800000000001</v>
      </c>
      <c r="P47" s="9">
        <f>O47*(C47/C$138)</f>
        <v>4.6239124609200539</v>
      </c>
      <c r="Q47" s="16">
        <f>AVERAGE(Q46)</f>
        <v>0.87926134991606253</v>
      </c>
      <c r="R47" s="16">
        <f>Q47*(B47/B$138)</f>
        <v>8.454436056885218E-3</v>
      </c>
      <c r="S47" s="9">
        <f t="shared" si="24"/>
        <v>2636.42</v>
      </c>
      <c r="T47" s="9">
        <f t="shared" si="24"/>
        <v>1691.1</v>
      </c>
      <c r="U47" s="9">
        <f t="shared" si="24"/>
        <v>4327.5200000000004</v>
      </c>
      <c r="V47" s="10"/>
    </row>
    <row r="48" spans="1:23" ht="15.75" thickTop="1" x14ac:dyDescent="0.25">
      <c r="A48" t="s">
        <v>11</v>
      </c>
      <c r="B48" s="40">
        <v>1</v>
      </c>
      <c r="C48" s="40">
        <v>7</v>
      </c>
      <c r="D48" s="29">
        <v>7</v>
      </c>
      <c r="E48" s="47">
        <v>3091755</v>
      </c>
      <c r="F48" s="30">
        <v>3091755</v>
      </c>
      <c r="G48" s="6">
        <v>29589.439999999999</v>
      </c>
      <c r="H48" s="6">
        <v>1250</v>
      </c>
      <c r="I48" s="6">
        <v>5642.78</v>
      </c>
      <c r="J48" s="6">
        <f t="shared" ref="J48:J53" si="25">G48+H48+I48</f>
        <v>36482.22</v>
      </c>
      <c r="K48" s="15">
        <f t="shared" ref="K48:K53" si="26">(G48+H48+I48)/E48</f>
        <v>1.1799841837403029E-2</v>
      </c>
      <c r="L48" s="20">
        <f t="shared" ref="L48:L53" si="27">K48*(E48/E$54)</f>
        <v>2.716096718130391E-3</v>
      </c>
      <c r="N48" s="6">
        <f>(G48+H48)/C48</f>
        <v>4405.6342857142854</v>
      </c>
      <c r="O48" s="18">
        <f t="shared" ref="O48:O53" si="28">$N48*($C48/$C$54)</f>
        <v>346.51056179775276</v>
      </c>
      <c r="Q48" s="20">
        <f t="shared" ref="Q48:Q53" si="29">G48/(G48+H48)</f>
        <v>0.9594674870879627</v>
      </c>
      <c r="S48" s="23">
        <v>3973.4</v>
      </c>
      <c r="T48" s="23">
        <v>3680.66</v>
      </c>
      <c r="U48" s="23">
        <f t="shared" ref="U48:U53" si="30">S48+T48</f>
        <v>7654.0599999999995</v>
      </c>
      <c r="V48" s="24">
        <f t="shared" ref="V48:V53" si="31">(J48-U48)/J48</f>
        <v>0.79019752635667462</v>
      </c>
      <c r="W48">
        <v>2019</v>
      </c>
    </row>
    <row r="49" spans="1:23" x14ac:dyDescent="0.25">
      <c r="A49" t="s">
        <v>11</v>
      </c>
      <c r="B49" s="40">
        <v>1</v>
      </c>
      <c r="C49" s="40">
        <v>17</v>
      </c>
      <c r="D49" s="29">
        <v>17</v>
      </c>
      <c r="E49" s="47">
        <v>3246727</v>
      </c>
      <c r="F49" s="30">
        <v>3246727</v>
      </c>
      <c r="G49" s="6">
        <v>2378.85</v>
      </c>
      <c r="H49" s="6">
        <v>13799.69</v>
      </c>
      <c r="I49" s="6">
        <v>11498.96</v>
      </c>
      <c r="J49" s="6">
        <f t="shared" si="25"/>
        <v>27677.5</v>
      </c>
      <c r="K49" s="15">
        <f t="shared" si="26"/>
        <v>8.5247389139893812E-3</v>
      </c>
      <c r="L49" s="20">
        <f t="shared" si="27"/>
        <v>2.0605864148632923E-3</v>
      </c>
      <c r="N49" s="6">
        <f t="shared" ref="N49:N53" si="32">(G49+H49)/C49</f>
        <v>951.67882352941183</v>
      </c>
      <c r="O49" s="18">
        <f t="shared" si="28"/>
        <v>181.78134831460676</v>
      </c>
      <c r="Q49" s="20">
        <f t="shared" si="29"/>
        <v>0.14703737172822762</v>
      </c>
      <c r="S49" s="23">
        <v>4097.38</v>
      </c>
      <c r="T49" s="23">
        <v>3865.15</v>
      </c>
      <c r="U49" s="23">
        <f t="shared" si="30"/>
        <v>7962.5300000000007</v>
      </c>
      <c r="V49" s="24">
        <f t="shared" si="31"/>
        <v>0.71231036040104778</v>
      </c>
      <c r="W49">
        <v>2019</v>
      </c>
    </row>
    <row r="50" spans="1:23" x14ac:dyDescent="0.25">
      <c r="A50" t="s">
        <v>11</v>
      </c>
      <c r="B50" s="40">
        <v>1</v>
      </c>
      <c r="C50" s="40">
        <v>5</v>
      </c>
      <c r="D50" s="29">
        <v>5</v>
      </c>
      <c r="E50" s="45">
        <v>1089159</v>
      </c>
      <c r="F50" s="18">
        <v>1089159</v>
      </c>
      <c r="G50" s="6">
        <v>5552.2830000000004</v>
      </c>
      <c r="H50" s="6">
        <v>1000</v>
      </c>
      <c r="I50" s="6">
        <v>6676.0319999999965</v>
      </c>
      <c r="J50" s="6">
        <f t="shared" si="25"/>
        <v>13228.314999999997</v>
      </c>
      <c r="K50" s="15">
        <f t="shared" si="26"/>
        <v>1.214543973836694E-2</v>
      </c>
      <c r="L50" s="20">
        <f t="shared" si="27"/>
        <v>9.8484639799592826E-4</v>
      </c>
      <c r="N50" s="6">
        <f t="shared" si="32"/>
        <v>1310.4566</v>
      </c>
      <c r="O50" s="18">
        <f t="shared" si="28"/>
        <v>73.621157303370779</v>
      </c>
      <c r="Q50" s="20">
        <f t="shared" si="29"/>
        <v>0.84738143941584942</v>
      </c>
      <c r="S50" s="23">
        <v>2371.3272000000002</v>
      </c>
      <c r="T50" s="23">
        <v>1296.6178571428575</v>
      </c>
      <c r="U50" s="23">
        <f t="shared" si="30"/>
        <v>3667.9450571428579</v>
      </c>
      <c r="V50" s="24">
        <f t="shared" si="31"/>
        <v>0.72272016072017786</v>
      </c>
      <c r="W50">
        <v>2020</v>
      </c>
    </row>
    <row r="51" spans="1:23" x14ac:dyDescent="0.25">
      <c r="A51" t="s">
        <v>11</v>
      </c>
      <c r="B51" s="40">
        <v>1</v>
      </c>
      <c r="C51" s="40">
        <v>9</v>
      </c>
      <c r="D51" s="29">
        <v>9</v>
      </c>
      <c r="E51" s="45">
        <v>1153829</v>
      </c>
      <c r="F51" s="18">
        <v>1153829</v>
      </c>
      <c r="G51" s="6">
        <v>454.44299999999998</v>
      </c>
      <c r="H51" s="6">
        <v>6807.1119999999992</v>
      </c>
      <c r="I51" s="6">
        <v>454.44299999999998</v>
      </c>
      <c r="J51" s="6">
        <f t="shared" si="25"/>
        <v>7715.9979999999996</v>
      </c>
      <c r="K51" s="15">
        <f t="shared" si="26"/>
        <v>6.6872976844922424E-3</v>
      </c>
      <c r="L51" s="20">
        <f t="shared" si="27"/>
        <v>5.7445508647501874E-4</v>
      </c>
      <c r="N51" s="6">
        <f t="shared" si="32"/>
        <v>806.83944444444433</v>
      </c>
      <c r="O51" s="18">
        <f t="shared" si="28"/>
        <v>81.590505617977513</v>
      </c>
      <c r="Q51" s="20">
        <f t="shared" si="29"/>
        <v>6.258205026333892E-2</v>
      </c>
      <c r="S51" s="23">
        <v>2423.0632000000001</v>
      </c>
      <c r="T51" s="23">
        <v>1373.6059523809527</v>
      </c>
      <c r="U51" s="23">
        <f t="shared" si="30"/>
        <v>3796.6691523809527</v>
      </c>
      <c r="V51" s="24">
        <f t="shared" si="31"/>
        <v>0.5079484011814217</v>
      </c>
      <c r="W51">
        <v>2020</v>
      </c>
    </row>
    <row r="52" spans="1:23" x14ac:dyDescent="0.25">
      <c r="A52" t="s">
        <v>11</v>
      </c>
      <c r="B52" s="40">
        <v>1</v>
      </c>
      <c r="C52" s="40">
        <v>11</v>
      </c>
      <c r="D52" s="29">
        <v>11</v>
      </c>
      <c r="E52" s="47">
        <v>1319609</v>
      </c>
      <c r="F52" s="30">
        <v>1319609</v>
      </c>
      <c r="G52" s="6">
        <v>12395.8</v>
      </c>
      <c r="H52" s="6">
        <v>0</v>
      </c>
      <c r="I52" s="6">
        <v>6892.15</v>
      </c>
      <c r="J52" s="6">
        <f t="shared" si="25"/>
        <v>19287.949999999997</v>
      </c>
      <c r="K52" s="15">
        <f t="shared" si="26"/>
        <v>1.4616412892000583E-2</v>
      </c>
      <c r="L52" s="20">
        <f t="shared" si="27"/>
        <v>1.435985466193205E-3</v>
      </c>
      <c r="N52" s="6">
        <f t="shared" si="32"/>
        <v>1126.890909090909</v>
      </c>
      <c r="O52" s="18">
        <f t="shared" si="28"/>
        <v>139.27865168539324</v>
      </c>
      <c r="Q52" s="20">
        <f t="shared" si="29"/>
        <v>1</v>
      </c>
      <c r="S52" s="23">
        <v>2555.69</v>
      </c>
      <c r="T52" s="23">
        <v>1570.96</v>
      </c>
      <c r="U52" s="23">
        <f t="shared" si="30"/>
        <v>4126.6499999999996</v>
      </c>
      <c r="V52" s="24">
        <f t="shared" si="31"/>
        <v>0.78605035786592148</v>
      </c>
      <c r="W52">
        <v>2020</v>
      </c>
    </row>
    <row r="53" spans="1:23" x14ac:dyDescent="0.25">
      <c r="A53" t="s">
        <v>11</v>
      </c>
      <c r="B53" s="40">
        <v>1</v>
      </c>
      <c r="C53" s="40">
        <v>40</v>
      </c>
      <c r="D53" s="29">
        <v>40</v>
      </c>
      <c r="E53" s="47">
        <v>3530777</v>
      </c>
      <c r="F53" s="30">
        <v>3530777</v>
      </c>
      <c r="G53" s="6">
        <v>19834.75</v>
      </c>
      <c r="H53" s="6">
        <v>0</v>
      </c>
      <c r="I53" s="6">
        <v>18101.8</v>
      </c>
      <c r="J53" s="6">
        <f t="shared" si="25"/>
        <v>37936.550000000003</v>
      </c>
      <c r="K53" s="15">
        <f t="shared" si="26"/>
        <v>1.0744533002225857E-2</v>
      </c>
      <c r="L53" s="20">
        <f t="shared" si="27"/>
        <v>2.8243714048155374E-3</v>
      </c>
      <c r="N53" s="6">
        <f t="shared" si="32"/>
        <v>495.86874999999998</v>
      </c>
      <c r="O53" s="18">
        <f t="shared" si="28"/>
        <v>222.86235955056179</v>
      </c>
      <c r="Q53" s="20">
        <f t="shared" si="29"/>
        <v>1</v>
      </c>
      <c r="S53" s="23">
        <v>4624.62</v>
      </c>
      <c r="T53" s="23">
        <v>4203.3100000000004</v>
      </c>
      <c r="U53" s="23">
        <f t="shared" si="30"/>
        <v>8827.93</v>
      </c>
      <c r="V53" s="24">
        <f t="shared" si="31"/>
        <v>0.76729750069523983</v>
      </c>
      <c r="W53">
        <v>2020</v>
      </c>
    </row>
    <row r="54" spans="1:23" s="8" customFormat="1" ht="15.75" thickBot="1" x14ac:dyDescent="0.3">
      <c r="A54" s="8" t="str">
        <f>A53</f>
        <v>Empower</v>
      </c>
      <c r="B54" s="41">
        <f>SUM(B48:B53)</f>
        <v>6</v>
      </c>
      <c r="C54" s="41">
        <f t="shared" ref="C54:U54" si="33">SUM(C48:C53)</f>
        <v>89</v>
      </c>
      <c r="D54" s="27">
        <f>AVERAGE(D48:D53)</f>
        <v>14.833333333333334</v>
      </c>
      <c r="E54" s="9">
        <f t="shared" si="33"/>
        <v>13431856</v>
      </c>
      <c r="F54" s="9">
        <f>AVERAGE(F48:F53)</f>
        <v>2238642.6666666665</v>
      </c>
      <c r="G54" s="9">
        <f t="shared" si="33"/>
        <v>70205.565999999992</v>
      </c>
      <c r="H54" s="9">
        <f t="shared" si="33"/>
        <v>22856.802</v>
      </c>
      <c r="I54" s="9">
        <f t="shared" si="33"/>
        <v>49266.164999999994</v>
      </c>
      <c r="J54" s="9">
        <f t="shared" si="33"/>
        <v>142328.533</v>
      </c>
      <c r="K54" s="16"/>
      <c r="L54" s="16">
        <f t="shared" si="33"/>
        <v>1.0596341488473373E-2</v>
      </c>
      <c r="M54" s="16">
        <f>L54*(E54/E$138)</f>
        <v>1.1335882083076505E-3</v>
      </c>
      <c r="N54" s="9"/>
      <c r="O54" s="9">
        <f t="shared" si="33"/>
        <v>1045.644584269663</v>
      </c>
      <c r="P54" s="9">
        <f>O54*(C54/C$138)</f>
        <v>41.564255471192496</v>
      </c>
      <c r="Q54" s="16">
        <f>AVERAGE(Q48:Q53)</f>
        <v>0.66941139141589634</v>
      </c>
      <c r="R54" s="16">
        <f>Q54*(B54/B$138)</f>
        <v>3.8619887966301711E-2</v>
      </c>
      <c r="S54" s="9">
        <f t="shared" si="33"/>
        <v>20045.4804</v>
      </c>
      <c r="T54" s="9">
        <f t="shared" si="33"/>
        <v>15990.303809523812</v>
      </c>
      <c r="U54" s="9">
        <f t="shared" si="33"/>
        <v>36035.784209523808</v>
      </c>
      <c r="V54" s="10"/>
    </row>
    <row r="55" spans="1:23" ht="15.75" thickTop="1" x14ac:dyDescent="0.25">
      <c r="A55" t="s">
        <v>12</v>
      </c>
      <c r="B55" s="40">
        <v>1</v>
      </c>
      <c r="C55" s="40">
        <v>13</v>
      </c>
      <c r="D55" s="29">
        <v>13</v>
      </c>
      <c r="E55" s="47">
        <v>1557993</v>
      </c>
      <c r="F55" s="30">
        <v>1557993</v>
      </c>
      <c r="G55" s="6">
        <v>2491.8000000000002</v>
      </c>
      <c r="H55" s="6">
        <v>5800</v>
      </c>
      <c r="I55" s="6">
        <v>8290.35</v>
      </c>
      <c r="J55" s="6">
        <f>G55+H55+I55</f>
        <v>16582.150000000001</v>
      </c>
      <c r="K55" s="15">
        <f>(G55+H55+I55)/E55</f>
        <v>1.0643276317672801E-2</v>
      </c>
      <c r="L55" s="20">
        <f>K55*(E55/E$58)</f>
        <v>2.016206167698098E-3</v>
      </c>
      <c r="N55" s="6">
        <f>(G55+H55)/C55</f>
        <v>637.83076923076919</v>
      </c>
      <c r="O55" s="18">
        <f>$N55*($C55/$C$58)</f>
        <v>96.416279069767427</v>
      </c>
      <c r="Q55" s="20">
        <f>G55/(G55+H55)</f>
        <v>0.30051376058274443</v>
      </c>
      <c r="S55" s="23">
        <v>2746.39</v>
      </c>
      <c r="T55" s="23">
        <v>1854.75</v>
      </c>
      <c r="U55" s="23">
        <f>S55+T55</f>
        <v>4601.1399999999994</v>
      </c>
      <c r="V55" s="24">
        <f>(J55-U55)/J55</f>
        <v>0.72252452185030291</v>
      </c>
      <c r="W55">
        <v>2019</v>
      </c>
    </row>
    <row r="56" spans="1:23" x14ac:dyDescent="0.25">
      <c r="A56" t="s">
        <v>12</v>
      </c>
      <c r="B56" s="40">
        <v>1</v>
      </c>
      <c r="C56" s="40">
        <v>14</v>
      </c>
      <c r="D56" s="29">
        <v>14</v>
      </c>
      <c r="E56" s="47">
        <v>2175427.7400000002</v>
      </c>
      <c r="F56" s="30">
        <v>2175427.7400000002</v>
      </c>
      <c r="G56" s="6">
        <v>9725.19</v>
      </c>
      <c r="H56" s="6">
        <v>3000</v>
      </c>
      <c r="I56" s="6">
        <v>9713.57</v>
      </c>
      <c r="J56" s="6">
        <f>G56+H56+I56</f>
        <v>22438.760000000002</v>
      </c>
      <c r="K56" s="15">
        <f>(G56+H56+I56)/E56</f>
        <v>1.0314642765380936E-2</v>
      </c>
      <c r="L56" s="20">
        <f>K56*(E56/E$58)</f>
        <v>2.7283052141910051E-3</v>
      </c>
      <c r="N56" s="6">
        <f>(G56+H56)/C56</f>
        <v>908.94214285714293</v>
      </c>
      <c r="O56" s="18">
        <f>$N56*($C56/$C$58)</f>
        <v>147.96732558139536</v>
      </c>
      <c r="Q56" s="20">
        <f>G56/(G56+H56)</f>
        <v>0.76424713501330821</v>
      </c>
      <c r="S56" s="23">
        <v>3240.34</v>
      </c>
      <c r="T56" s="23">
        <v>2589.79</v>
      </c>
      <c r="U56" s="23">
        <f>S56+T56</f>
        <v>5830.13</v>
      </c>
      <c r="V56" s="24">
        <f>(J56-U56)/J56</f>
        <v>0.74017592772506147</v>
      </c>
      <c r="W56">
        <v>2019</v>
      </c>
    </row>
    <row r="57" spans="1:23" x14ac:dyDescent="0.25">
      <c r="A57" t="s">
        <v>12</v>
      </c>
      <c r="B57" s="40">
        <v>1</v>
      </c>
      <c r="C57" s="40">
        <v>59</v>
      </c>
      <c r="D57" s="29">
        <v>59</v>
      </c>
      <c r="E57" s="45">
        <v>4491011</v>
      </c>
      <c r="F57" s="18">
        <v>4491011</v>
      </c>
      <c r="G57" s="6">
        <v>11461.414499999997</v>
      </c>
      <c r="H57" s="6">
        <v>3592.8087999999998</v>
      </c>
      <c r="I57" s="6">
        <v>22079.630599999997</v>
      </c>
      <c r="J57" s="6">
        <f>G57+H57+I57</f>
        <v>37133.853899999995</v>
      </c>
      <c r="K57" s="15">
        <f>(G57+H57+I57)/E57</f>
        <v>8.2684842900629715E-3</v>
      </c>
      <c r="L57" s="20">
        <f>K57*(E57/E$58)</f>
        <v>4.5150662165991777E-3</v>
      </c>
      <c r="N57" s="6">
        <f>(G57+H57)/C57</f>
        <v>255.15632711864404</v>
      </c>
      <c r="O57" s="18">
        <f>$N57*($C57/$C$58)</f>
        <v>175.04910813953487</v>
      </c>
      <c r="Q57" s="20">
        <f>G57/(G57+H57)</f>
        <v>0.76134213446933519</v>
      </c>
      <c r="S57" s="23">
        <v>5962.8088000000007</v>
      </c>
      <c r="T57" s="23">
        <v>5346.4416666666684</v>
      </c>
      <c r="U57" s="23">
        <f>S57+T57</f>
        <v>11309.250466666668</v>
      </c>
      <c r="V57" s="24">
        <f>(J57-U57)/J57</f>
        <v>0.69544635746340699</v>
      </c>
      <c r="W57">
        <v>2020</v>
      </c>
    </row>
    <row r="58" spans="1:23" s="8" customFormat="1" ht="15.75" thickBot="1" x14ac:dyDescent="0.3">
      <c r="A58" s="8" t="str">
        <f>A57</f>
        <v>Fidelity</v>
      </c>
      <c r="B58" s="41">
        <f>SUM(B55:B57)</f>
        <v>3</v>
      </c>
      <c r="C58" s="41">
        <f t="shared" ref="C58" si="34">SUM(C55:C57)</f>
        <v>86</v>
      </c>
      <c r="D58" s="27">
        <f>AVERAGE(D55:D57)</f>
        <v>28.666666666666668</v>
      </c>
      <c r="E58" s="9">
        <f t="shared" ref="E58" si="35">SUM(E55:E57)</f>
        <v>8224431.7400000002</v>
      </c>
      <c r="F58" s="9">
        <f>AVERAGE(F55:F57)</f>
        <v>2741477.2466666666</v>
      </c>
      <c r="G58" s="9">
        <f t="shared" ref="G58" si="36">SUM(G55:G57)</f>
        <v>23678.404499999997</v>
      </c>
      <c r="H58" s="9">
        <f t="shared" ref="H58" si="37">SUM(H55:H57)</f>
        <v>12392.808799999999</v>
      </c>
      <c r="I58" s="9">
        <f t="shared" ref="I58" si="38">SUM(I55:I57)</f>
        <v>40083.550599999995</v>
      </c>
      <c r="J58" s="9">
        <f t="shared" ref="J58:O58" si="39">SUM(J55:J57)</f>
        <v>76154.763899999991</v>
      </c>
      <c r="K58" s="16"/>
      <c r="L58" s="16">
        <f t="shared" si="39"/>
        <v>9.2595775984882812E-3</v>
      </c>
      <c r="M58" s="16">
        <f>L58*(E58/E$138)</f>
        <v>6.0654136274623956E-4</v>
      </c>
      <c r="N58" s="9"/>
      <c r="O58" s="9">
        <f t="shared" si="39"/>
        <v>419.43271279069768</v>
      </c>
      <c r="P58" s="9">
        <f>O58*(C58/C$138)</f>
        <v>16.11041237159446</v>
      </c>
      <c r="Q58" s="16">
        <f>AVERAGE(Q55:Q57)</f>
        <v>0.60870101002179589</v>
      </c>
      <c r="R58" s="16">
        <f>Q58*(B58/B$138)</f>
        <v>1.7558682981397958E-2</v>
      </c>
      <c r="S58" s="9">
        <f t="shared" ref="S58" si="40">SUM(S55:S57)</f>
        <v>11949.5388</v>
      </c>
      <c r="T58" s="9">
        <f t="shared" ref="T58" si="41">SUM(T55:T57)</f>
        <v>9790.9816666666684</v>
      </c>
      <c r="U58" s="9">
        <f t="shared" ref="U58" si="42">SUM(U55:U57)</f>
        <v>21740.520466666669</v>
      </c>
      <c r="V58" s="10"/>
    </row>
    <row r="59" spans="1:23" ht="15.75" thickTop="1" x14ac:dyDescent="0.25">
      <c r="A59" t="s">
        <v>27</v>
      </c>
      <c r="B59" s="40">
        <v>1</v>
      </c>
      <c r="C59" s="40">
        <v>34</v>
      </c>
      <c r="D59" s="29">
        <v>34</v>
      </c>
      <c r="E59" s="45">
        <v>196057.34000000003</v>
      </c>
      <c r="F59" s="18">
        <v>196057.34000000003</v>
      </c>
      <c r="G59" s="6">
        <v>0</v>
      </c>
      <c r="H59" s="6">
        <v>3732</v>
      </c>
      <c r="I59" s="6">
        <v>132.96805400000002</v>
      </c>
      <c r="J59" s="6">
        <f>G59+H59+I59</f>
        <v>3864.9680539999999</v>
      </c>
      <c r="K59" s="15">
        <f>(G59+H59+I59)/E59</f>
        <v>1.9713457573177315E-2</v>
      </c>
      <c r="L59" s="20">
        <f>K59</f>
        <v>1.9713457573177315E-2</v>
      </c>
      <c r="N59" s="6">
        <f>(G59+H59)/C59</f>
        <v>109.76470588235294</v>
      </c>
      <c r="O59" s="18">
        <f>$N59</f>
        <v>109.76470588235294</v>
      </c>
      <c r="Q59" s="20">
        <f>G59/(G59+H59)</f>
        <v>0</v>
      </c>
      <c r="S59" s="23">
        <v>1776.8458720000001</v>
      </c>
      <c r="T59" s="23">
        <v>132.96805400000002</v>
      </c>
      <c r="U59" s="23">
        <f>S59+T59</f>
        <v>1909.813926</v>
      </c>
      <c r="V59" s="24">
        <f>(J59-U59)/J59</f>
        <v>0.50586553386296107</v>
      </c>
      <c r="W59">
        <v>2021</v>
      </c>
    </row>
    <row r="60" spans="1:23" s="8" customFormat="1" ht="15.75" thickBot="1" x14ac:dyDescent="0.3">
      <c r="A60" s="8" t="str">
        <f>A59</f>
        <v>Guideline</v>
      </c>
      <c r="B60" s="41">
        <f>SUM(B59)</f>
        <v>1</v>
      </c>
      <c r="C60" s="41">
        <f t="shared" ref="C60" si="43">SUM(C59)</f>
        <v>34</v>
      </c>
      <c r="D60" s="27">
        <f>AVERAGE(D59)</f>
        <v>34</v>
      </c>
      <c r="E60" s="9">
        <f t="shared" ref="E60" si="44">SUM(E59)</f>
        <v>196057.34000000003</v>
      </c>
      <c r="F60" s="9">
        <f>AVERAGE(F59)</f>
        <v>196057.34000000003</v>
      </c>
      <c r="G60" s="9">
        <f t="shared" ref="G60" si="45">SUM(G59)</f>
        <v>0</v>
      </c>
      <c r="H60" s="9">
        <f t="shared" ref="H60" si="46">SUM(H59)</f>
        <v>3732</v>
      </c>
      <c r="I60" s="9">
        <f t="shared" ref="I60" si="47">SUM(I59)</f>
        <v>132.96805400000002</v>
      </c>
      <c r="J60" s="9">
        <f t="shared" ref="J60:O60" si="48">SUM(J59)</f>
        <v>3864.9680539999999</v>
      </c>
      <c r="K60" s="16"/>
      <c r="L60" s="16">
        <f t="shared" si="48"/>
        <v>1.9713457573177315E-2</v>
      </c>
      <c r="M60" s="16">
        <f>L60*(E60/E$138)</f>
        <v>3.0782880418644989E-5</v>
      </c>
      <c r="N60" s="9"/>
      <c r="O60" s="9">
        <f t="shared" si="48"/>
        <v>109.76470588235294</v>
      </c>
      <c r="P60" s="9">
        <f>O60*(C60/C$138)</f>
        <v>1.6668155426529701</v>
      </c>
      <c r="Q60" s="16">
        <f>AVERAGE(Q59)</f>
        <v>0</v>
      </c>
      <c r="R60" s="16">
        <f>Q60*(B60/B$138)</f>
        <v>0</v>
      </c>
      <c r="S60" s="9">
        <f t="shared" ref="S60" si="49">SUM(S59)</f>
        <v>1776.8458720000001</v>
      </c>
      <c r="T60" s="9">
        <f t="shared" ref="T60" si="50">SUM(T59)</f>
        <v>132.96805400000002</v>
      </c>
      <c r="U60" s="9">
        <f t="shared" ref="U60" si="51">SUM(U59)</f>
        <v>1909.813926</v>
      </c>
      <c r="V60" s="10"/>
    </row>
    <row r="61" spans="1:23" ht="15.75" thickTop="1" x14ac:dyDescent="0.25">
      <c r="A61" t="s">
        <v>13</v>
      </c>
      <c r="B61" s="40">
        <v>1</v>
      </c>
      <c r="C61" s="40">
        <v>2</v>
      </c>
      <c r="D61" s="29">
        <v>2</v>
      </c>
      <c r="E61" s="47">
        <v>186281</v>
      </c>
      <c r="F61" s="30">
        <v>186281</v>
      </c>
      <c r="G61" s="6">
        <v>0</v>
      </c>
      <c r="H61" s="6">
        <v>4009.92</v>
      </c>
      <c r="I61" s="6">
        <v>327.29000000000002</v>
      </c>
      <c r="J61" s="6">
        <f t="shared" ref="J61:J73" si="52">G61+H61+I61</f>
        <v>4337.21</v>
      </c>
      <c r="K61" s="15">
        <f t="shared" ref="K61:K73" si="53">(G61+H61+I61)/E61</f>
        <v>2.3283158239433974E-2</v>
      </c>
      <c r="L61" s="20">
        <f t="shared" ref="L61:L73" si="54">K61*(E61/E$74)</f>
        <v>1.7654910392253412E-4</v>
      </c>
      <c r="N61" s="6">
        <f t="shared" ref="N61:N73" si="55">(G61+H61)/C61</f>
        <v>2004.96</v>
      </c>
      <c r="O61" s="18">
        <f t="shared" ref="O61:O73" si="56">$N61*($C61/$C$74)</f>
        <v>12.49196261682243</v>
      </c>
      <c r="Q61" s="20">
        <f t="shared" ref="Q61:Q73" si="57">G61/(G61+H61)</f>
        <v>0</v>
      </c>
      <c r="S61" s="23">
        <v>349.02</v>
      </c>
      <c r="T61" s="23">
        <v>221.76</v>
      </c>
      <c r="U61" s="23">
        <f t="shared" ref="U61:U73" si="58">S61+T61</f>
        <v>570.78</v>
      </c>
      <c r="V61" s="24">
        <f t="shared" ref="V61:V73" si="59">(J61-U61)/J61</f>
        <v>0.86839927049877697</v>
      </c>
      <c r="W61">
        <v>2018</v>
      </c>
    </row>
    <row r="62" spans="1:23" x14ac:dyDescent="0.25">
      <c r="A62" t="s">
        <v>13</v>
      </c>
      <c r="B62" s="40">
        <v>1</v>
      </c>
      <c r="C62" s="40">
        <v>45</v>
      </c>
      <c r="D62" s="29">
        <v>45</v>
      </c>
      <c r="E62" s="47">
        <v>762679.15</v>
      </c>
      <c r="F62" s="30">
        <v>762679.15</v>
      </c>
      <c r="G62" s="6">
        <v>0</v>
      </c>
      <c r="H62" s="6">
        <v>7057.41</v>
      </c>
      <c r="I62" s="6">
        <v>2982.73</v>
      </c>
      <c r="J62" s="6">
        <f t="shared" si="52"/>
        <v>10040.14</v>
      </c>
      <c r="K62" s="15">
        <f t="shared" si="53"/>
        <v>1.3164303757353271E-2</v>
      </c>
      <c r="L62" s="20">
        <f t="shared" si="54"/>
        <v>4.0869077592664208E-4</v>
      </c>
      <c r="N62" s="6">
        <f t="shared" si="55"/>
        <v>156.83133333333333</v>
      </c>
      <c r="O62" s="18">
        <f t="shared" si="56"/>
        <v>21.985700934579437</v>
      </c>
      <c r="Q62" s="20">
        <f t="shared" si="57"/>
        <v>0</v>
      </c>
      <c r="S62" s="23">
        <v>2560.14</v>
      </c>
      <c r="T62" s="23">
        <v>907.95</v>
      </c>
      <c r="U62" s="23">
        <f t="shared" si="58"/>
        <v>3468.09</v>
      </c>
      <c r="V62" s="24">
        <f t="shared" si="59"/>
        <v>0.65457752581139306</v>
      </c>
      <c r="W62">
        <v>2018</v>
      </c>
    </row>
    <row r="63" spans="1:23" x14ac:dyDescent="0.25">
      <c r="A63" t="s">
        <v>13</v>
      </c>
      <c r="B63" s="40">
        <v>1</v>
      </c>
      <c r="C63" s="40">
        <v>18</v>
      </c>
      <c r="D63" s="29">
        <v>18</v>
      </c>
      <c r="E63" s="47">
        <v>727439.81</v>
      </c>
      <c r="F63" s="30">
        <v>727439.81</v>
      </c>
      <c r="G63" s="6">
        <v>8001.84</v>
      </c>
      <c r="H63" s="6">
        <v>0</v>
      </c>
      <c r="I63" s="6">
        <v>3883.25</v>
      </c>
      <c r="J63" s="6">
        <f t="shared" si="52"/>
        <v>11885.09</v>
      </c>
      <c r="K63" s="15">
        <f t="shared" si="53"/>
        <v>1.633824522196551E-2</v>
      </c>
      <c r="L63" s="20">
        <f t="shared" si="54"/>
        <v>4.8379072941791393E-4</v>
      </c>
      <c r="N63" s="6">
        <f t="shared" si="55"/>
        <v>444.54666666666668</v>
      </c>
      <c r="O63" s="18">
        <f t="shared" si="56"/>
        <v>24.927850467289719</v>
      </c>
      <c r="Q63" s="20">
        <f t="shared" si="57"/>
        <v>1</v>
      </c>
      <c r="S63" s="23">
        <v>2081.9499999999998</v>
      </c>
      <c r="T63" s="23">
        <v>866</v>
      </c>
      <c r="U63" s="23">
        <f t="shared" si="58"/>
        <v>2947.95</v>
      </c>
      <c r="V63" s="24">
        <f t="shared" si="59"/>
        <v>0.75196233263694257</v>
      </c>
      <c r="W63">
        <v>2019</v>
      </c>
    </row>
    <row r="64" spans="1:23" x14ac:dyDescent="0.25">
      <c r="A64" t="s">
        <v>13</v>
      </c>
      <c r="B64" s="40">
        <v>1</v>
      </c>
      <c r="C64" s="40">
        <v>10</v>
      </c>
      <c r="D64" s="29">
        <v>10</v>
      </c>
      <c r="E64" s="47">
        <v>766314.63</v>
      </c>
      <c r="F64" s="30">
        <v>766314.63</v>
      </c>
      <c r="G64" s="6">
        <v>10345.25</v>
      </c>
      <c r="H64" s="6">
        <v>1790</v>
      </c>
      <c r="I64" s="6">
        <v>3098.34</v>
      </c>
      <c r="J64" s="6">
        <f t="shared" si="52"/>
        <v>15233.59</v>
      </c>
      <c r="K64" s="15">
        <f t="shared" si="53"/>
        <v>1.9879028017512859E-2</v>
      </c>
      <c r="L64" s="20">
        <f t="shared" si="54"/>
        <v>6.200937155506135E-4</v>
      </c>
      <c r="N64" s="6">
        <f t="shared" si="55"/>
        <v>1213.5250000000001</v>
      </c>
      <c r="O64" s="18">
        <f t="shared" si="56"/>
        <v>37.804517133956388</v>
      </c>
      <c r="Q64" s="20">
        <f t="shared" si="57"/>
        <v>0.85249582826888615</v>
      </c>
      <c r="S64" s="23">
        <v>2113.0500000000002</v>
      </c>
      <c r="T64" s="23">
        <v>912.28</v>
      </c>
      <c r="U64" s="23">
        <f t="shared" si="58"/>
        <v>3025.33</v>
      </c>
      <c r="V64" s="24">
        <f t="shared" si="59"/>
        <v>0.80140400260214439</v>
      </c>
      <c r="W64">
        <v>2019</v>
      </c>
    </row>
    <row r="65" spans="1:23" x14ac:dyDescent="0.25">
      <c r="A65" t="s">
        <v>13</v>
      </c>
      <c r="B65" s="40">
        <v>1</v>
      </c>
      <c r="C65" s="40">
        <v>62</v>
      </c>
      <c r="D65" s="29">
        <v>62</v>
      </c>
      <c r="E65" s="47">
        <v>1901998.15</v>
      </c>
      <c r="F65" s="30">
        <v>1901998.15</v>
      </c>
      <c r="G65" s="6">
        <v>11411.99</v>
      </c>
      <c r="H65" s="6">
        <v>12000</v>
      </c>
      <c r="I65" s="6">
        <v>4146.8</v>
      </c>
      <c r="J65" s="6">
        <f t="shared" si="52"/>
        <v>27558.789999999997</v>
      </c>
      <c r="K65" s="15">
        <f t="shared" si="53"/>
        <v>1.4489388436050792E-2</v>
      </c>
      <c r="L65" s="20">
        <f t="shared" si="54"/>
        <v>1.1217994239820744E-3</v>
      </c>
      <c r="N65" s="6">
        <f t="shared" si="55"/>
        <v>377.61274193548383</v>
      </c>
      <c r="O65" s="18">
        <f t="shared" si="56"/>
        <v>72.934548286604354</v>
      </c>
      <c r="Q65" s="20">
        <f t="shared" si="57"/>
        <v>0.48744211833338391</v>
      </c>
      <c r="S65" s="23">
        <v>3981.6</v>
      </c>
      <c r="T65" s="23">
        <v>2264.2800000000002</v>
      </c>
      <c r="U65" s="23">
        <f t="shared" si="58"/>
        <v>6245.88</v>
      </c>
      <c r="V65" s="24">
        <f t="shared" si="59"/>
        <v>0.77336160259575981</v>
      </c>
      <c r="W65">
        <v>2019</v>
      </c>
    </row>
    <row r="66" spans="1:23" x14ac:dyDescent="0.25">
      <c r="A66" t="s">
        <v>13</v>
      </c>
      <c r="B66" s="40">
        <v>1</v>
      </c>
      <c r="C66" s="40">
        <v>10</v>
      </c>
      <c r="D66" s="29">
        <v>10</v>
      </c>
      <c r="E66" s="47">
        <v>2113454.88</v>
      </c>
      <c r="F66" s="30">
        <v>2113454.88</v>
      </c>
      <c r="G66" s="6">
        <v>20500.509999999998</v>
      </c>
      <c r="H66" s="6">
        <v>3000</v>
      </c>
      <c r="I66" s="6">
        <v>9216.91</v>
      </c>
      <c r="J66" s="6">
        <f t="shared" si="52"/>
        <v>32717.42</v>
      </c>
      <c r="K66" s="15">
        <f t="shared" si="53"/>
        <v>1.5480538671353135E-2</v>
      </c>
      <c r="L66" s="20">
        <f t="shared" si="54"/>
        <v>1.3317849916552795E-3</v>
      </c>
      <c r="N66" s="6">
        <f t="shared" si="55"/>
        <v>2350.0509999999999</v>
      </c>
      <c r="O66" s="18">
        <f t="shared" si="56"/>
        <v>73.210311526479742</v>
      </c>
      <c r="Q66" s="20">
        <f t="shared" si="57"/>
        <v>0.87234319595617282</v>
      </c>
      <c r="S66" s="23">
        <v>3190.76</v>
      </c>
      <c r="T66" s="23">
        <v>2516.02</v>
      </c>
      <c r="U66" s="23">
        <f t="shared" si="58"/>
        <v>5706.7800000000007</v>
      </c>
      <c r="V66" s="24">
        <f t="shared" si="59"/>
        <v>0.82557365464636268</v>
      </c>
      <c r="W66">
        <v>2019</v>
      </c>
    </row>
    <row r="67" spans="1:23" x14ac:dyDescent="0.25">
      <c r="A67" t="s">
        <v>13</v>
      </c>
      <c r="B67" s="40">
        <v>1</v>
      </c>
      <c r="C67" s="40">
        <v>13</v>
      </c>
      <c r="D67" s="29">
        <v>13</v>
      </c>
      <c r="E67" s="47">
        <v>2295509.98</v>
      </c>
      <c r="F67" s="30">
        <v>2295509.98</v>
      </c>
      <c r="G67" s="6">
        <v>0</v>
      </c>
      <c r="H67" s="6">
        <v>11237.04</v>
      </c>
      <c r="I67" s="6">
        <v>8324.1200000000008</v>
      </c>
      <c r="J67" s="6">
        <f t="shared" si="52"/>
        <v>19561.160000000003</v>
      </c>
      <c r="K67" s="15">
        <f t="shared" si="53"/>
        <v>8.5214876739503446E-3</v>
      </c>
      <c r="L67" s="20">
        <f t="shared" si="54"/>
        <v>7.9625041667000609E-4</v>
      </c>
      <c r="N67" s="6">
        <f t="shared" si="55"/>
        <v>864.38769230769242</v>
      </c>
      <c r="O67" s="18">
        <f t="shared" si="56"/>
        <v>35.006355140186919</v>
      </c>
      <c r="Q67" s="20">
        <f t="shared" si="57"/>
        <v>0</v>
      </c>
      <c r="S67" s="23">
        <v>3336.41</v>
      </c>
      <c r="T67" s="23">
        <v>2732.75</v>
      </c>
      <c r="U67" s="23">
        <f t="shared" si="58"/>
        <v>6069.16</v>
      </c>
      <c r="V67" s="24">
        <f t="shared" si="59"/>
        <v>0.68973414664569999</v>
      </c>
      <c r="W67">
        <v>2019</v>
      </c>
    </row>
    <row r="68" spans="1:23" x14ac:dyDescent="0.25">
      <c r="A68" t="s">
        <v>13</v>
      </c>
      <c r="B68" s="40">
        <v>1</v>
      </c>
      <c r="C68" s="40">
        <v>42</v>
      </c>
      <c r="D68" s="29">
        <v>42</v>
      </c>
      <c r="E68" s="47">
        <v>3020058.57</v>
      </c>
      <c r="F68" s="30">
        <v>3020058.57</v>
      </c>
      <c r="G68" s="6">
        <v>18120.349999999999</v>
      </c>
      <c r="H68" s="6">
        <v>3000</v>
      </c>
      <c r="I68" s="6">
        <v>13939.75</v>
      </c>
      <c r="J68" s="6">
        <f t="shared" si="52"/>
        <v>35060.1</v>
      </c>
      <c r="K68" s="15">
        <f t="shared" si="53"/>
        <v>1.1609079488812695E-2</v>
      </c>
      <c r="L68" s="20">
        <f t="shared" si="54"/>
        <v>1.427145385728253E-3</v>
      </c>
      <c r="N68" s="6">
        <f t="shared" si="55"/>
        <v>502.86547619047616</v>
      </c>
      <c r="O68" s="18">
        <f t="shared" si="56"/>
        <v>65.795482866043599</v>
      </c>
      <c r="Q68" s="20">
        <f t="shared" si="57"/>
        <v>0.85795689938850439</v>
      </c>
      <c r="S68" s="23">
        <v>4276.05</v>
      </c>
      <c r="T68" s="23">
        <v>3595.31</v>
      </c>
      <c r="U68" s="23">
        <f t="shared" si="58"/>
        <v>7871.3600000000006</v>
      </c>
      <c r="V68" s="24">
        <f t="shared" si="59"/>
        <v>0.77548951657297038</v>
      </c>
      <c r="W68">
        <v>2019</v>
      </c>
    </row>
    <row r="69" spans="1:23" x14ac:dyDescent="0.25">
      <c r="A69" t="s">
        <v>13</v>
      </c>
      <c r="B69" s="40">
        <v>1</v>
      </c>
      <c r="C69" s="40">
        <v>34</v>
      </c>
      <c r="D69" s="29">
        <v>34</v>
      </c>
      <c r="E69" s="47">
        <v>3930350.64</v>
      </c>
      <c r="F69" s="30">
        <v>3930350.64</v>
      </c>
      <c r="G69" s="6">
        <v>33407.980000000003</v>
      </c>
      <c r="H69" s="6">
        <v>2580</v>
      </c>
      <c r="I69" s="6">
        <v>23002.959999999999</v>
      </c>
      <c r="J69" s="6">
        <f t="shared" si="52"/>
        <v>58990.94</v>
      </c>
      <c r="K69" s="15">
        <f t="shared" si="53"/>
        <v>1.5009078172221297E-2</v>
      </c>
      <c r="L69" s="20">
        <f t="shared" si="54"/>
        <v>2.4012666199118731E-3</v>
      </c>
      <c r="N69" s="6">
        <f t="shared" si="55"/>
        <v>1058.47</v>
      </c>
      <c r="O69" s="18">
        <f t="shared" si="56"/>
        <v>112.11208722741434</v>
      </c>
      <c r="Q69" s="20">
        <f t="shared" si="57"/>
        <v>0.92830939663743284</v>
      </c>
      <c r="S69" s="23">
        <v>4764.28</v>
      </c>
      <c r="T69" s="23">
        <v>4678.99</v>
      </c>
      <c r="U69" s="23">
        <f t="shared" si="58"/>
        <v>9443.27</v>
      </c>
      <c r="V69" s="24">
        <f t="shared" si="59"/>
        <v>0.83991999449406973</v>
      </c>
      <c r="W69">
        <v>2019</v>
      </c>
    </row>
    <row r="70" spans="1:23" x14ac:dyDescent="0.25">
      <c r="A70" t="s">
        <v>13</v>
      </c>
      <c r="B70" s="40">
        <v>1</v>
      </c>
      <c r="C70" s="40">
        <v>10</v>
      </c>
      <c r="D70" s="29">
        <v>10</v>
      </c>
      <c r="E70" s="45">
        <v>55943.06</v>
      </c>
      <c r="F70" s="18">
        <v>55943.06</v>
      </c>
      <c r="G70" s="6">
        <v>0</v>
      </c>
      <c r="H70" s="6">
        <v>1386.8327300000001</v>
      </c>
      <c r="I70" s="6">
        <v>295.420322</v>
      </c>
      <c r="J70" s="6">
        <f t="shared" si="52"/>
        <v>1682.253052</v>
      </c>
      <c r="K70" s="15">
        <f t="shared" si="53"/>
        <v>3.0070808640070817E-2</v>
      </c>
      <c r="L70" s="20">
        <f t="shared" si="54"/>
        <v>6.847726277988573E-5</v>
      </c>
      <c r="N70" s="6">
        <f t="shared" si="55"/>
        <v>138.68327300000001</v>
      </c>
      <c r="O70" s="18">
        <f t="shared" si="56"/>
        <v>4.3203511838006232</v>
      </c>
      <c r="Q70" s="20">
        <f t="shared" si="57"/>
        <v>0</v>
      </c>
      <c r="S70" s="23">
        <v>1544.7544479999999</v>
      </c>
      <c r="T70" s="23">
        <v>66.598880952380981</v>
      </c>
      <c r="U70" s="23">
        <f t="shared" si="58"/>
        <v>1611.3533289523809</v>
      </c>
      <c r="V70" s="24">
        <f t="shared" si="59"/>
        <v>4.2145694408654927E-2</v>
      </c>
      <c r="W70">
        <v>2020</v>
      </c>
    </row>
    <row r="71" spans="1:23" x14ac:dyDescent="0.25">
      <c r="A71" t="s">
        <v>13</v>
      </c>
      <c r="B71" s="40">
        <v>1</v>
      </c>
      <c r="C71" s="40">
        <v>42</v>
      </c>
      <c r="D71" s="29">
        <v>42</v>
      </c>
      <c r="E71" s="47">
        <v>3093905.56</v>
      </c>
      <c r="F71" s="30">
        <v>3093905.56</v>
      </c>
      <c r="G71" s="6">
        <v>18563.43</v>
      </c>
      <c r="H71" s="6">
        <v>1630</v>
      </c>
      <c r="I71" s="6">
        <v>8412.68</v>
      </c>
      <c r="J71" s="6">
        <f t="shared" si="52"/>
        <v>28606.11</v>
      </c>
      <c r="K71" s="15">
        <f t="shared" si="53"/>
        <v>9.245954488669007E-3</v>
      </c>
      <c r="L71" s="20">
        <f t="shared" si="54"/>
        <v>1.1644313019681873E-3</v>
      </c>
      <c r="N71" s="6">
        <f t="shared" si="55"/>
        <v>480.79595238095237</v>
      </c>
      <c r="O71" s="18">
        <f t="shared" si="56"/>
        <v>62.90788161993769</v>
      </c>
      <c r="Q71" s="20">
        <f t="shared" si="57"/>
        <v>0.91928067693304205</v>
      </c>
      <c r="S71" s="23">
        <v>4335.12</v>
      </c>
      <c r="T71" s="23">
        <v>3683.22</v>
      </c>
      <c r="U71" s="23">
        <f t="shared" si="58"/>
        <v>8018.34</v>
      </c>
      <c r="V71" s="24">
        <f t="shared" si="59"/>
        <v>0.71969834416493539</v>
      </c>
      <c r="W71">
        <v>2020</v>
      </c>
    </row>
    <row r="72" spans="1:23" x14ac:dyDescent="0.25">
      <c r="A72" t="s">
        <v>13</v>
      </c>
      <c r="B72" s="40">
        <v>1</v>
      </c>
      <c r="C72" s="40">
        <v>18</v>
      </c>
      <c r="D72" s="29">
        <v>18</v>
      </c>
      <c r="E72" s="47">
        <v>2413033.39</v>
      </c>
      <c r="F72" s="30">
        <v>2413033.39</v>
      </c>
      <c r="G72" s="6">
        <v>14478.200340000001</v>
      </c>
      <c r="H72" s="6">
        <v>3796.7300510000005</v>
      </c>
      <c r="I72" s="6">
        <v>3470.4262579999977</v>
      </c>
      <c r="J72" s="6">
        <f t="shared" si="52"/>
        <v>21745.356649000001</v>
      </c>
      <c r="K72" s="15">
        <f t="shared" si="53"/>
        <v>9.011626917023308E-3</v>
      </c>
      <c r="L72" s="20">
        <f t="shared" si="54"/>
        <v>8.8515963738367974E-4</v>
      </c>
      <c r="N72" s="6">
        <f t="shared" si="55"/>
        <v>1015.2739106111112</v>
      </c>
      <c r="O72" s="18">
        <f t="shared" si="56"/>
        <v>56.931247323987542</v>
      </c>
      <c r="Q72" s="20">
        <f t="shared" si="57"/>
        <v>0.7922438023145737</v>
      </c>
      <c r="S72" s="23">
        <v>3430.4267120000004</v>
      </c>
      <c r="T72" s="23">
        <v>2872.658797619049</v>
      </c>
      <c r="U72" s="23">
        <f t="shared" si="58"/>
        <v>6303.0855096190498</v>
      </c>
      <c r="V72" s="24">
        <f t="shared" si="59"/>
        <v>0.71014108384794372</v>
      </c>
      <c r="W72">
        <v>2021</v>
      </c>
    </row>
    <row r="73" spans="1:23" ht="14.25" customHeight="1" x14ac:dyDescent="0.25">
      <c r="A73" t="s">
        <v>13</v>
      </c>
      <c r="B73" s="40">
        <v>1</v>
      </c>
      <c r="C73" s="40">
        <v>15</v>
      </c>
      <c r="D73" s="29">
        <v>15</v>
      </c>
      <c r="E73" s="47">
        <v>3299624.29</v>
      </c>
      <c r="F73" s="30">
        <v>3299624.29</v>
      </c>
      <c r="G73" s="6">
        <v>19797.745740000002</v>
      </c>
      <c r="H73" s="6">
        <v>1400</v>
      </c>
      <c r="I73" s="6">
        <v>13733.322758000006</v>
      </c>
      <c r="J73" s="6">
        <f t="shared" si="52"/>
        <v>34931.068498000008</v>
      </c>
      <c r="K73" s="15">
        <f t="shared" si="53"/>
        <v>1.0586377547244934E-2</v>
      </c>
      <c r="L73" s="20">
        <f t="shared" si="54"/>
        <v>1.421893070056225E-3</v>
      </c>
      <c r="N73" s="6">
        <f t="shared" si="55"/>
        <v>1413.1830493333334</v>
      </c>
      <c r="O73" s="18">
        <f t="shared" si="56"/>
        <v>66.036591090342682</v>
      </c>
      <c r="Q73" s="20">
        <f t="shared" si="57"/>
        <v>0.9339552414123824</v>
      </c>
      <c r="S73" s="23">
        <v>4139.6994320000003</v>
      </c>
      <c r="T73" s="23">
        <v>3928.1241547619061</v>
      </c>
      <c r="U73" s="23">
        <f t="shared" si="58"/>
        <v>8067.823586761906</v>
      </c>
      <c r="V73" s="24">
        <f t="shared" si="59"/>
        <v>0.76903587741028212</v>
      </c>
      <c r="W73">
        <v>2021</v>
      </c>
    </row>
    <row r="74" spans="1:23" s="8" customFormat="1" ht="15.75" thickBot="1" x14ac:dyDescent="0.3">
      <c r="A74" s="8" t="str">
        <f>A73</f>
        <v>John Hancock</v>
      </c>
      <c r="B74" s="41">
        <f>SUM(B61:B73)</f>
        <v>13</v>
      </c>
      <c r="C74" s="41">
        <f t="shared" ref="C74:U74" si="60">SUM(C61:C73)</f>
        <v>321</v>
      </c>
      <c r="D74" s="27">
        <f>AVERAGE(D61:D73)</f>
        <v>24.692307692307693</v>
      </c>
      <c r="E74" s="9">
        <f t="shared" si="60"/>
        <v>24566593.109999999</v>
      </c>
      <c r="F74" s="9">
        <f>AVERAGE(F61:F73)</f>
        <v>1889737.9315384615</v>
      </c>
      <c r="G74" s="9">
        <f t="shared" si="60"/>
        <v>154627.29608000003</v>
      </c>
      <c r="H74" s="9">
        <f t="shared" si="60"/>
        <v>52887.932781000003</v>
      </c>
      <c r="I74" s="9">
        <f t="shared" si="60"/>
        <v>94833.999338000009</v>
      </c>
      <c r="J74" s="9">
        <f t="shared" si="60"/>
        <v>302349.228199</v>
      </c>
      <c r="K74" s="16"/>
      <c r="L74" s="16">
        <f t="shared" si="60"/>
        <v>1.2307332434953168E-2</v>
      </c>
      <c r="M74" s="16">
        <f>L74*(E74/E$138)</f>
        <v>2.4080872095920878E-3</v>
      </c>
      <c r="N74" s="9"/>
      <c r="O74" s="9">
        <f t="shared" si="60"/>
        <v>646.46488741744542</v>
      </c>
      <c r="P74" s="9">
        <f>O74*(C74/C$138)</f>
        <v>92.682103108977216</v>
      </c>
      <c r="Q74" s="16">
        <f>AVERAGE(Q61:Q73)</f>
        <v>0.58800208917264452</v>
      </c>
      <c r="R74" s="16">
        <f>Q74*(B74/B$138)</f>
        <v>7.3500261146580564E-2</v>
      </c>
      <c r="S74" s="9">
        <f t="shared" si="60"/>
        <v>40103.260591999999</v>
      </c>
      <c r="T74" s="9">
        <f t="shared" si="60"/>
        <v>29245.941833333338</v>
      </c>
      <c r="U74" s="9">
        <f t="shared" si="60"/>
        <v>69349.202425333351</v>
      </c>
      <c r="V74" s="10"/>
    </row>
    <row r="75" spans="1:23" ht="15.75" thickTop="1" x14ac:dyDescent="0.25">
      <c r="A75" t="s">
        <v>28</v>
      </c>
      <c r="B75" s="40">
        <v>1</v>
      </c>
      <c r="C75" s="40">
        <v>21</v>
      </c>
      <c r="D75" s="29">
        <v>21</v>
      </c>
      <c r="E75" s="47">
        <v>2841065.47</v>
      </c>
      <c r="F75" s="30">
        <v>2841065.47</v>
      </c>
      <c r="G75" s="6">
        <v>22728.52376</v>
      </c>
      <c r="H75" s="6">
        <v>3990</v>
      </c>
      <c r="I75" s="6">
        <v>4107.6114230000021</v>
      </c>
      <c r="J75" s="6">
        <f>G75+H75+I75</f>
        <v>30826.135183000002</v>
      </c>
      <c r="K75" s="15">
        <f>(G75+H75+I75)/E75</f>
        <v>1.0850202330254643E-2</v>
      </c>
      <c r="L75" s="20">
        <f>K75</f>
        <v>1.0850202330254643E-2</v>
      </c>
      <c r="N75" s="6">
        <f>(G75+H75)/C75</f>
        <v>1272.3106552380953</v>
      </c>
      <c r="O75" s="18">
        <f>$N75</f>
        <v>1272.3106552380953</v>
      </c>
      <c r="Q75" s="20">
        <f>G75/(G75+H75)</f>
        <v>0.85066540218163611</v>
      </c>
      <c r="S75" s="23">
        <v>3772.8523759999998</v>
      </c>
      <c r="T75" s="23">
        <v>3382.2207976190484</v>
      </c>
      <c r="U75" s="23">
        <f>S75+T75</f>
        <v>7155.0731736190482</v>
      </c>
      <c r="V75" s="24">
        <f>(J75-U75)/J75</f>
        <v>0.76788938570655052</v>
      </c>
      <c r="W75">
        <v>2021</v>
      </c>
    </row>
    <row r="76" spans="1:23" s="8" customFormat="1" ht="15.75" thickBot="1" x14ac:dyDescent="0.3">
      <c r="A76" s="8" t="str">
        <f>A75</f>
        <v>Lincoln</v>
      </c>
      <c r="B76" s="41">
        <f>SUM(B75)</f>
        <v>1</v>
      </c>
      <c r="C76" s="41">
        <f t="shared" ref="C76" si="61">SUM(C75)</f>
        <v>21</v>
      </c>
      <c r="D76" s="27">
        <f>AVERAGE(D75)</f>
        <v>21</v>
      </c>
      <c r="E76" s="9">
        <f t="shared" ref="E76" si="62">SUM(E75)</f>
        <v>2841065.47</v>
      </c>
      <c r="F76" s="9">
        <f>AVERAGE(F75)</f>
        <v>2841065.47</v>
      </c>
      <c r="G76" s="9">
        <f t="shared" ref="G76" si="63">SUM(G75)</f>
        <v>22728.52376</v>
      </c>
      <c r="H76" s="9">
        <f t="shared" ref="H76" si="64">SUM(H75)</f>
        <v>3990</v>
      </c>
      <c r="I76" s="9">
        <f t="shared" ref="I76" si="65">SUM(I75)</f>
        <v>4107.6114230000021</v>
      </c>
      <c r="J76" s="9">
        <f t="shared" ref="J76:O76" si="66">SUM(J75)</f>
        <v>30826.135183000002</v>
      </c>
      <c r="K76" s="16"/>
      <c r="L76" s="16">
        <f t="shared" si="66"/>
        <v>1.0850202330254643E-2</v>
      </c>
      <c r="M76" s="16">
        <f>L76*(E76/E$138)</f>
        <v>2.4551748419374489E-4</v>
      </c>
      <c r="N76" s="9"/>
      <c r="O76" s="9">
        <f t="shared" si="66"/>
        <v>1272.3106552380953</v>
      </c>
      <c r="P76" s="9">
        <f>O76*(C76/C$138)</f>
        <v>11.933239732023225</v>
      </c>
      <c r="Q76" s="16">
        <f>AVERAGE(Q75)</f>
        <v>0.85066540218163611</v>
      </c>
      <c r="R76" s="16">
        <f>Q76*(B76/B$138)</f>
        <v>8.1794750209772706E-3</v>
      </c>
      <c r="S76" s="9">
        <f t="shared" ref="S76" si="67">SUM(S75)</f>
        <v>3772.8523759999998</v>
      </c>
      <c r="T76" s="9">
        <f t="shared" ref="T76" si="68">SUM(T75)</f>
        <v>3382.2207976190484</v>
      </c>
      <c r="U76" s="9">
        <f t="shared" ref="U76" si="69">SUM(U75)</f>
        <v>7155.0731736190482</v>
      </c>
      <c r="V76" s="10"/>
    </row>
    <row r="77" spans="1:23" ht="15.75" thickTop="1" x14ac:dyDescent="0.25">
      <c r="A77" t="s">
        <v>29</v>
      </c>
      <c r="B77" s="40">
        <v>1</v>
      </c>
      <c r="C77" s="40">
        <v>14</v>
      </c>
      <c r="D77" s="29">
        <v>14</v>
      </c>
      <c r="E77" s="47">
        <v>834435</v>
      </c>
      <c r="F77" s="30">
        <v>834435</v>
      </c>
      <c r="G77" s="6">
        <v>0</v>
      </c>
      <c r="H77" s="6">
        <v>2753.55</v>
      </c>
      <c r="I77" s="6">
        <v>751.17</v>
      </c>
      <c r="J77" s="6">
        <f>G77+H77+I77</f>
        <v>3504.7200000000003</v>
      </c>
      <c r="K77" s="15">
        <f>(G77+H77+I77)/E77</f>
        <v>4.2001114526595846E-3</v>
      </c>
      <c r="L77" s="20">
        <f>K77</f>
        <v>4.2001114526595846E-3</v>
      </c>
      <c r="N77" s="6">
        <f>(G77+H77)/C77</f>
        <v>196.68214285714288</v>
      </c>
      <c r="O77" s="18">
        <f>$N77</f>
        <v>196.68214285714288</v>
      </c>
      <c r="Q77" s="20">
        <f>G77/(G77+H77)</f>
        <v>0</v>
      </c>
      <c r="S77" s="23">
        <v>2167.5500000000002</v>
      </c>
      <c r="T77" s="23">
        <v>751.17</v>
      </c>
      <c r="U77" s="23">
        <f>S77+T77</f>
        <v>2918.7200000000003</v>
      </c>
      <c r="V77" s="24">
        <f>(J77-U77)/J77</f>
        <v>0.16720308612385582</v>
      </c>
      <c r="W77">
        <v>2019</v>
      </c>
    </row>
    <row r="78" spans="1:23" s="8" customFormat="1" ht="15.75" thickBot="1" x14ac:dyDescent="0.3">
      <c r="A78" s="8" t="str">
        <f>A77</f>
        <v>LT Trust</v>
      </c>
      <c r="B78" s="41">
        <f>SUM(B77)</f>
        <v>1</v>
      </c>
      <c r="C78" s="41">
        <f t="shared" ref="C78" si="70">SUM(C77)</f>
        <v>14</v>
      </c>
      <c r="D78" s="27">
        <f>AVERAGE(D77)</f>
        <v>14</v>
      </c>
      <c r="E78" s="9">
        <f t="shared" ref="E78" si="71">SUM(E77)</f>
        <v>834435</v>
      </c>
      <c r="F78" s="9">
        <f>AVERAGE(F77)</f>
        <v>834435</v>
      </c>
      <c r="G78" s="9">
        <f t="shared" ref="G78" si="72">SUM(G77)</f>
        <v>0</v>
      </c>
      <c r="H78" s="9">
        <f t="shared" ref="H78" si="73">SUM(H77)</f>
        <v>2753.55</v>
      </c>
      <c r="I78" s="9">
        <f t="shared" ref="I78" si="74">SUM(I77)</f>
        <v>751.17</v>
      </c>
      <c r="J78" s="9">
        <f t="shared" ref="J78:O78" si="75">SUM(J77)</f>
        <v>3504.7200000000003</v>
      </c>
      <c r="K78" s="16"/>
      <c r="L78" s="16">
        <f t="shared" si="75"/>
        <v>4.2001114526595846E-3</v>
      </c>
      <c r="M78" s="16">
        <f>L78*(E78/E$138)</f>
        <v>2.7913652882377344E-5</v>
      </c>
      <c r="N78" s="9"/>
      <c r="O78" s="9">
        <f t="shared" si="75"/>
        <v>196.68214285714288</v>
      </c>
      <c r="P78" s="9">
        <f>O78*(C78/C$138)</f>
        <v>1.2298124162572579</v>
      </c>
      <c r="Q78" s="16">
        <f>AVERAGE(Q77)</f>
        <v>0</v>
      </c>
      <c r="R78" s="16">
        <f>Q78*(B78/B$138)</f>
        <v>0</v>
      </c>
      <c r="S78" s="9">
        <f t="shared" ref="S78" si="76">SUM(S77)</f>
        <v>2167.5500000000002</v>
      </c>
      <c r="T78" s="9">
        <f t="shared" ref="T78" si="77">SUM(T77)</f>
        <v>751.17</v>
      </c>
      <c r="U78" s="9">
        <f t="shared" ref="U78" si="78">SUM(U77)</f>
        <v>2918.7200000000003</v>
      </c>
      <c r="V78" s="10"/>
    </row>
    <row r="79" spans="1:23" ht="15.75" thickTop="1" x14ac:dyDescent="0.25">
      <c r="A79" t="s">
        <v>14</v>
      </c>
      <c r="B79" s="40">
        <v>1</v>
      </c>
      <c r="C79" s="40">
        <v>4</v>
      </c>
      <c r="D79" s="29">
        <v>4</v>
      </c>
      <c r="E79" s="47">
        <v>291618.57</v>
      </c>
      <c r="F79" s="30">
        <v>291618.57</v>
      </c>
      <c r="G79" s="6">
        <v>5750.5</v>
      </c>
      <c r="H79" s="6">
        <v>500</v>
      </c>
      <c r="I79" s="6">
        <v>1418.92</v>
      </c>
      <c r="J79" s="6">
        <f t="shared" ref="J79:J84" si="79">G79+H79+I79</f>
        <v>7669.42</v>
      </c>
      <c r="K79" s="15">
        <f t="shared" ref="K79:K84" si="80">(G79+H79+I79)/E79</f>
        <v>2.6299491146945821E-2</v>
      </c>
      <c r="L79" s="20">
        <f t="shared" ref="L79:L84" si="81">K79*(E79/E$85)</f>
        <v>1.8662493479191791E-3</v>
      </c>
      <c r="N79" s="6">
        <f t="shared" ref="N79:N84" si="82">(G79+H79)/C79</f>
        <v>1562.625</v>
      </c>
      <c r="O79" s="18">
        <f t="shared" ref="O79:O84" si="83">$N79*($C79/$C$85)</f>
        <v>50.407258064516128</v>
      </c>
      <c r="Q79" s="20">
        <f t="shared" ref="Q79:Q84" si="84">G79/(G79+H79)</f>
        <v>0.92000639948804097</v>
      </c>
      <c r="S79" s="23">
        <v>1733.29</v>
      </c>
      <c r="T79" s="23">
        <v>347.16</v>
      </c>
      <c r="U79" s="23">
        <f t="shared" ref="U79:U84" si="85">S79+T79</f>
        <v>2080.4499999999998</v>
      </c>
      <c r="V79" s="24">
        <f t="shared" ref="V79:V84" si="86">(J79-U79)/J79</f>
        <v>0.72873437626313331</v>
      </c>
      <c r="W79">
        <v>2019</v>
      </c>
    </row>
    <row r="80" spans="1:23" x14ac:dyDescent="0.25">
      <c r="A80" t="s">
        <v>14</v>
      </c>
      <c r="B80" s="40">
        <v>1</v>
      </c>
      <c r="C80" s="40">
        <v>39</v>
      </c>
      <c r="D80" s="29">
        <v>39</v>
      </c>
      <c r="E80" s="47">
        <v>798308.95</v>
      </c>
      <c r="F80" s="30">
        <v>798308.95</v>
      </c>
      <c r="G80" s="6">
        <v>7021.33</v>
      </c>
      <c r="H80" s="6">
        <v>2280</v>
      </c>
      <c r="I80" s="6">
        <v>4885.2700000000004</v>
      </c>
      <c r="J80" s="6">
        <f t="shared" si="79"/>
        <v>14186.6</v>
      </c>
      <c r="K80" s="15">
        <f t="shared" si="80"/>
        <v>1.7770814169125876E-2</v>
      </c>
      <c r="L80" s="20">
        <f t="shared" si="81"/>
        <v>3.4521167179773992E-3</v>
      </c>
      <c r="N80" s="6">
        <f t="shared" si="82"/>
        <v>238.49564102564102</v>
      </c>
      <c r="O80" s="18">
        <f t="shared" si="83"/>
        <v>75.010725806451617</v>
      </c>
      <c r="Q80" s="20">
        <f t="shared" si="84"/>
        <v>0.75487376536473816</v>
      </c>
      <c r="S80" s="23">
        <v>2408.65</v>
      </c>
      <c r="T80" s="23">
        <v>950.37</v>
      </c>
      <c r="U80" s="23">
        <f t="shared" si="85"/>
        <v>3359.02</v>
      </c>
      <c r="V80" s="24">
        <f t="shared" si="86"/>
        <v>0.76322586102378298</v>
      </c>
      <c r="W80">
        <v>2019</v>
      </c>
    </row>
    <row r="81" spans="1:23" x14ac:dyDescent="0.25">
      <c r="A81" t="s">
        <v>14</v>
      </c>
      <c r="B81" s="40">
        <v>1</v>
      </c>
      <c r="C81" s="40">
        <v>2</v>
      </c>
      <c r="D81" s="29">
        <v>2</v>
      </c>
      <c r="E81" s="47">
        <v>843067.76</v>
      </c>
      <c r="F81" s="30">
        <v>843067.76</v>
      </c>
      <c r="G81" s="6">
        <v>13957.62</v>
      </c>
      <c r="H81" s="6">
        <v>300</v>
      </c>
      <c r="I81" s="6">
        <v>6609.25</v>
      </c>
      <c r="J81" s="6">
        <f t="shared" si="79"/>
        <v>20866.870000000003</v>
      </c>
      <c r="K81" s="15">
        <f t="shared" si="80"/>
        <v>2.4751118462886069E-2</v>
      </c>
      <c r="L81" s="20">
        <f t="shared" si="81"/>
        <v>5.0776698277854495E-3</v>
      </c>
      <c r="N81" s="6">
        <f t="shared" si="82"/>
        <v>7128.81</v>
      </c>
      <c r="O81" s="18">
        <f t="shared" si="83"/>
        <v>114.98080645161291</v>
      </c>
      <c r="Q81" s="20">
        <f t="shared" si="84"/>
        <v>0.97895862002213552</v>
      </c>
      <c r="S81" s="23">
        <v>2174.4499999999998</v>
      </c>
      <c r="T81" s="23">
        <v>1003.65</v>
      </c>
      <c r="U81" s="23">
        <f t="shared" si="85"/>
        <v>3178.1</v>
      </c>
      <c r="V81" s="24">
        <f t="shared" si="86"/>
        <v>0.84769637228774619</v>
      </c>
      <c r="W81">
        <v>2019</v>
      </c>
    </row>
    <row r="82" spans="1:23" x14ac:dyDescent="0.25">
      <c r="A82" t="s">
        <v>14</v>
      </c>
      <c r="B82" s="40">
        <v>1</v>
      </c>
      <c r="C82" s="40">
        <v>12</v>
      </c>
      <c r="D82" s="29">
        <v>12</v>
      </c>
      <c r="E82" s="47">
        <v>1237080.17</v>
      </c>
      <c r="F82" s="30">
        <v>1237080.17</v>
      </c>
      <c r="G82" s="6">
        <v>5703.27</v>
      </c>
      <c r="H82" s="6">
        <v>0</v>
      </c>
      <c r="I82" s="6">
        <v>5657.48</v>
      </c>
      <c r="J82" s="6">
        <f t="shared" si="79"/>
        <v>11360.75</v>
      </c>
      <c r="K82" s="15">
        <f t="shared" si="80"/>
        <v>9.1835196097274762E-3</v>
      </c>
      <c r="L82" s="20">
        <f t="shared" si="81"/>
        <v>2.7644844433311533E-3</v>
      </c>
      <c r="N82" s="6">
        <f t="shared" si="82"/>
        <v>475.27250000000004</v>
      </c>
      <c r="O82" s="18">
        <f t="shared" si="83"/>
        <v>45.994112903225812</v>
      </c>
      <c r="Q82" s="20">
        <f t="shared" si="84"/>
        <v>1</v>
      </c>
      <c r="S82" s="23">
        <v>2489.66</v>
      </c>
      <c r="T82" s="23">
        <v>1472.71</v>
      </c>
      <c r="U82" s="23">
        <f t="shared" si="85"/>
        <v>3962.37</v>
      </c>
      <c r="V82" s="24">
        <f t="shared" si="86"/>
        <v>0.65122285060405349</v>
      </c>
      <c r="W82">
        <v>2019</v>
      </c>
    </row>
    <row r="83" spans="1:23" x14ac:dyDescent="0.25">
      <c r="A83" t="s">
        <v>14</v>
      </c>
      <c r="B83" s="40">
        <v>1</v>
      </c>
      <c r="C83" s="40">
        <v>22</v>
      </c>
      <c r="D83" s="29">
        <v>22</v>
      </c>
      <c r="E83" s="45">
        <v>337720</v>
      </c>
      <c r="F83" s="18">
        <v>337720</v>
      </c>
      <c r="G83" s="6">
        <v>5383.8160000000007</v>
      </c>
      <c r="H83" s="6">
        <v>1170</v>
      </c>
      <c r="I83" s="6">
        <v>1821.7109</v>
      </c>
      <c r="J83" s="6">
        <f t="shared" si="79"/>
        <v>8375.5269000000008</v>
      </c>
      <c r="K83" s="15">
        <f t="shared" si="80"/>
        <v>2.4800209937226106E-2</v>
      </c>
      <c r="L83" s="20">
        <f t="shared" si="81"/>
        <v>2.0380708861432212E-3</v>
      </c>
      <c r="N83" s="6">
        <f t="shared" si="82"/>
        <v>297.90072727272729</v>
      </c>
      <c r="O83" s="18">
        <f t="shared" si="83"/>
        <v>52.853354838709684</v>
      </c>
      <c r="Q83" s="20">
        <f t="shared" si="84"/>
        <v>0.82147805187084899</v>
      </c>
      <c r="S83" s="23">
        <v>1770.1759999999999</v>
      </c>
      <c r="T83" s="23">
        <v>402.04761904761915</v>
      </c>
      <c r="U83" s="23">
        <f t="shared" si="85"/>
        <v>2172.2236190476192</v>
      </c>
      <c r="V83" s="24">
        <f t="shared" si="86"/>
        <v>0.74064633246564826</v>
      </c>
      <c r="W83">
        <v>2020</v>
      </c>
    </row>
    <row r="84" spans="1:23" x14ac:dyDescent="0.25">
      <c r="A84" t="s">
        <v>14</v>
      </c>
      <c r="B84" s="40">
        <v>1</v>
      </c>
      <c r="C84" s="40">
        <v>45</v>
      </c>
      <c r="D84" s="29">
        <v>45</v>
      </c>
      <c r="E84" s="45">
        <v>601741.15</v>
      </c>
      <c r="F84" s="18">
        <v>601741.15</v>
      </c>
      <c r="G84" s="6">
        <v>10831.340699999999</v>
      </c>
      <c r="H84" s="6">
        <v>0</v>
      </c>
      <c r="I84" s="6">
        <v>3332.0620949999993</v>
      </c>
      <c r="J84" s="6">
        <f t="shared" si="79"/>
        <v>14163.402794999998</v>
      </c>
      <c r="K84" s="15">
        <f t="shared" si="80"/>
        <v>2.353736784496124E-2</v>
      </c>
      <c r="L84" s="20">
        <f t="shared" si="81"/>
        <v>3.4464719927302752E-3</v>
      </c>
      <c r="N84" s="6">
        <f t="shared" si="82"/>
        <v>240.69645999999997</v>
      </c>
      <c r="O84" s="18">
        <f t="shared" si="83"/>
        <v>87.349521774193548</v>
      </c>
      <c r="Q84" s="20">
        <f t="shared" si="84"/>
        <v>1</v>
      </c>
      <c r="S84" s="23">
        <v>2431.3929200000002</v>
      </c>
      <c r="T84" s="23">
        <v>716.35851190476194</v>
      </c>
      <c r="U84" s="23">
        <f t="shared" si="85"/>
        <v>3147.7514319047623</v>
      </c>
      <c r="V84" s="24">
        <f t="shared" si="86"/>
        <v>0.77775457794535152</v>
      </c>
      <c r="W84">
        <v>2020</v>
      </c>
    </row>
    <row r="85" spans="1:23" s="8" customFormat="1" ht="15.75" thickBot="1" x14ac:dyDescent="0.3">
      <c r="A85" s="8" t="str">
        <f>A84</f>
        <v>MassMutual</v>
      </c>
      <c r="B85" s="41">
        <f>SUM(B79:B84)</f>
        <v>6</v>
      </c>
      <c r="C85" s="41">
        <f t="shared" ref="C85:U85" si="87">SUM(C79:C84)</f>
        <v>124</v>
      </c>
      <c r="D85" s="27">
        <f>AVERAGE(D79:D84)</f>
        <v>20.666666666666668</v>
      </c>
      <c r="E85" s="9">
        <f t="shared" si="87"/>
        <v>4109536.6</v>
      </c>
      <c r="F85" s="9">
        <f>AVERAGE(F79:F84)</f>
        <v>684922.76666666672</v>
      </c>
      <c r="G85" s="9">
        <f t="shared" si="87"/>
        <v>48647.876700000001</v>
      </c>
      <c r="H85" s="9">
        <f t="shared" si="87"/>
        <v>4250</v>
      </c>
      <c r="I85" s="9">
        <f t="shared" si="87"/>
        <v>23724.692994999998</v>
      </c>
      <c r="J85" s="9">
        <f t="shared" si="87"/>
        <v>76622.569694999998</v>
      </c>
      <c r="K85" s="16"/>
      <c r="L85" s="16">
        <f t="shared" si="87"/>
        <v>1.8645063215886677E-2</v>
      </c>
      <c r="M85" s="16">
        <f>L85*(E85/E$138)</f>
        <v>6.1026724343799085E-4</v>
      </c>
      <c r="N85" s="9"/>
      <c r="O85" s="9">
        <f t="shared" si="87"/>
        <v>426.59577983870963</v>
      </c>
      <c r="P85" s="9">
        <f>O85*(C85/C$138)</f>
        <v>23.625670701205895</v>
      </c>
      <c r="Q85" s="16">
        <f>AVERAGE(Q79:Q84)</f>
        <v>0.9125528061242939</v>
      </c>
      <c r="R85" s="16">
        <f>Q85*(B85/B$138)</f>
        <v>5.2647277276401575E-2</v>
      </c>
      <c r="S85" s="9">
        <f t="shared" si="87"/>
        <v>13007.618919999999</v>
      </c>
      <c r="T85" s="9">
        <f t="shared" si="87"/>
        <v>4892.2961309523807</v>
      </c>
      <c r="U85" s="9">
        <f t="shared" si="87"/>
        <v>17899.915050952382</v>
      </c>
      <c r="V85" s="10"/>
    </row>
    <row r="86" spans="1:23" ht="15.75" thickTop="1" x14ac:dyDescent="0.25">
      <c r="A86" t="s">
        <v>30</v>
      </c>
      <c r="B86" s="40">
        <v>1</v>
      </c>
      <c r="C86" s="40">
        <v>14</v>
      </c>
      <c r="D86" s="29">
        <v>14</v>
      </c>
      <c r="E86" s="47">
        <v>2668746.0699999998</v>
      </c>
      <c r="F86" s="30">
        <v>2668746.0699999998</v>
      </c>
      <c r="G86" s="6">
        <v>18536.775494999998</v>
      </c>
      <c r="H86" s="6">
        <v>3025</v>
      </c>
      <c r="I86" s="6">
        <v>10436.796014000003</v>
      </c>
      <c r="J86" s="6">
        <f>G86+H86+I86</f>
        <v>31998.571509000001</v>
      </c>
      <c r="K86" s="15">
        <f>(G86+H86+I86)/E86</f>
        <v>1.199011470919E-2</v>
      </c>
      <c r="L86" s="20">
        <f>K86</f>
        <v>1.199011470919E-2</v>
      </c>
      <c r="N86" s="6">
        <f>(G86+H86)/C86</f>
        <v>1540.1268210714284</v>
      </c>
      <c r="O86" s="18">
        <f>$N86</f>
        <v>1540.1268210714284</v>
      </c>
      <c r="Q86" s="20">
        <f>G86/(G86+H86)</f>
        <v>0.85970543099748564</v>
      </c>
      <c r="S86" s="23">
        <v>3634.9968559999998</v>
      </c>
      <c r="T86" s="23">
        <v>3177.0786547619055</v>
      </c>
      <c r="U86" s="23">
        <f>S86+T86</f>
        <v>6812.0755107619052</v>
      </c>
      <c r="V86" s="24">
        <f>(J86-U86)/J86</f>
        <v>0.78711313694594387</v>
      </c>
      <c r="W86">
        <v>2021</v>
      </c>
    </row>
    <row r="87" spans="1:23" s="8" customFormat="1" ht="15.75" thickBot="1" x14ac:dyDescent="0.3">
      <c r="A87" s="8" t="str">
        <f>A86</f>
        <v>Mutual of Omaha</v>
      </c>
      <c r="B87" s="41">
        <f>SUM(B86)</f>
        <v>1</v>
      </c>
      <c r="C87" s="41">
        <f t="shared" ref="C87" si="88">SUM(C86)</f>
        <v>14</v>
      </c>
      <c r="D87" s="27">
        <f>AVERAGE(D86)</f>
        <v>14</v>
      </c>
      <c r="E87" s="9">
        <f t="shared" ref="E87" si="89">SUM(E86)</f>
        <v>2668746.0699999998</v>
      </c>
      <c r="F87" s="9">
        <f>AVERAGE(F86)</f>
        <v>2668746.0699999998</v>
      </c>
      <c r="G87" s="9">
        <f t="shared" ref="G87" si="90">SUM(G86)</f>
        <v>18536.775494999998</v>
      </c>
      <c r="H87" s="9">
        <f t="shared" ref="H87" si="91">SUM(H86)</f>
        <v>3025</v>
      </c>
      <c r="I87" s="9">
        <f t="shared" ref="I87" si="92">SUM(I86)</f>
        <v>10436.796014000003</v>
      </c>
      <c r="J87" s="9">
        <f t="shared" ref="J87:O87" si="93">SUM(J86)</f>
        <v>31998.571509000001</v>
      </c>
      <c r="K87" s="16"/>
      <c r="L87" s="16">
        <f t="shared" si="93"/>
        <v>1.199011470919E-2</v>
      </c>
      <c r="M87" s="16">
        <f>L87*(E87/E$138)</f>
        <v>2.5485545716466806E-4</v>
      </c>
      <c r="N87" s="9"/>
      <c r="O87" s="9">
        <f t="shared" si="93"/>
        <v>1540.1268210714284</v>
      </c>
      <c r="P87" s="9">
        <f>O87*(C87/C$138)</f>
        <v>9.6300917798124157</v>
      </c>
      <c r="Q87" s="16">
        <f>AVERAGE(Q86)</f>
        <v>0.85970543099748564</v>
      </c>
      <c r="R87" s="16">
        <f>Q87*(B87/B$138)</f>
        <v>8.2663983749758242E-3</v>
      </c>
      <c r="S87" s="9">
        <f t="shared" ref="S87" si="94">SUM(S86)</f>
        <v>3634.9968559999998</v>
      </c>
      <c r="T87" s="9">
        <f t="shared" ref="T87" si="95">SUM(T86)</f>
        <v>3177.0786547619055</v>
      </c>
      <c r="U87" s="9">
        <f t="shared" ref="U87" si="96">SUM(U86)</f>
        <v>6812.0755107619052</v>
      </c>
      <c r="V87" s="10"/>
    </row>
    <row r="88" spans="1:23" ht="15.75" thickTop="1" x14ac:dyDescent="0.25">
      <c r="A88" t="s">
        <v>31</v>
      </c>
      <c r="B88" s="40">
        <v>1</v>
      </c>
      <c r="C88" s="40">
        <v>4</v>
      </c>
      <c r="D88" s="29">
        <v>4</v>
      </c>
      <c r="E88" s="47">
        <v>502162.66</v>
      </c>
      <c r="F88" s="30">
        <v>502162.66</v>
      </c>
      <c r="G88" s="6">
        <v>8669.5400000000009</v>
      </c>
      <c r="H88" s="6">
        <v>1748</v>
      </c>
      <c r="I88" s="6">
        <v>1671.5</v>
      </c>
      <c r="J88" s="6">
        <f>G88+H88+I88</f>
        <v>12089.04</v>
      </c>
      <c r="K88" s="15">
        <f>(G88+H88+I88)/E88</f>
        <v>2.4073952451980404E-2</v>
      </c>
      <c r="L88" s="20">
        <f>K88*(E88/E$92)</f>
        <v>5.3527788384068239E-3</v>
      </c>
      <c r="N88" s="6">
        <f>(G88+H88)/C88</f>
        <v>2604.3850000000002</v>
      </c>
      <c r="O88" s="18">
        <f>$N88*($C88/$C$92)</f>
        <v>212.60285714285715</v>
      </c>
      <c r="Q88" s="20">
        <f>G88/(G88+H88)</f>
        <v>0.832206067843272</v>
      </c>
      <c r="S88" s="23">
        <v>1901.73</v>
      </c>
      <c r="T88" s="23">
        <v>597.80999999999995</v>
      </c>
      <c r="U88" s="23">
        <f>S88+T88</f>
        <v>2499.54</v>
      </c>
      <c r="V88" s="24">
        <f>(J88-U88)/J88</f>
        <v>0.79323916539278549</v>
      </c>
      <c r="W88">
        <v>2019</v>
      </c>
    </row>
    <row r="89" spans="1:23" x14ac:dyDescent="0.25">
      <c r="A89" t="s">
        <v>31</v>
      </c>
      <c r="B89" s="40">
        <v>1</v>
      </c>
      <c r="C89" s="40">
        <v>27</v>
      </c>
      <c r="D89" s="29">
        <v>27</v>
      </c>
      <c r="E89" s="47">
        <v>974093.99</v>
      </c>
      <c r="F89" s="30">
        <v>974093.99</v>
      </c>
      <c r="G89" s="6">
        <v>9831.44</v>
      </c>
      <c r="H89" s="6">
        <v>0</v>
      </c>
      <c r="I89" s="6">
        <v>4742.54</v>
      </c>
      <c r="J89" s="6">
        <f>G89+H89+I89</f>
        <v>14573.98</v>
      </c>
      <c r="K89" s="15">
        <f>(G89+H89+I89)/E89</f>
        <v>1.4961574703894847E-2</v>
      </c>
      <c r="L89" s="20">
        <f>K89*(E89/E$92)</f>
        <v>6.4530592781034939E-3</v>
      </c>
      <c r="N89" s="6">
        <f>(G89+H89)/C89</f>
        <v>364.12740740740742</v>
      </c>
      <c r="O89" s="18">
        <f>$N89*($C89/$C$92)</f>
        <v>200.64163265306121</v>
      </c>
      <c r="Q89" s="20">
        <f>G89/(G89+H89)</f>
        <v>1</v>
      </c>
      <c r="S89" s="23">
        <v>2279.2800000000002</v>
      </c>
      <c r="T89" s="23">
        <v>1159.6400000000001</v>
      </c>
      <c r="U89" s="23">
        <f>S89+T89</f>
        <v>3438.92</v>
      </c>
      <c r="V89" s="24">
        <f>(J89-U89)/J89</f>
        <v>0.76403700293262378</v>
      </c>
      <c r="W89">
        <v>2019</v>
      </c>
    </row>
    <row r="90" spans="1:23" x14ac:dyDescent="0.25">
      <c r="A90" t="s">
        <v>31</v>
      </c>
      <c r="B90" s="40">
        <v>1</v>
      </c>
      <c r="C90" s="40">
        <v>16</v>
      </c>
      <c r="D90" s="29">
        <v>16</v>
      </c>
      <c r="E90" s="45">
        <v>300828.27999999997</v>
      </c>
      <c r="F90" s="18">
        <v>300828.27999999997</v>
      </c>
      <c r="G90" s="6">
        <v>3725.2626370000007</v>
      </c>
      <c r="H90" s="6">
        <v>160</v>
      </c>
      <c r="I90" s="6">
        <v>1749.6081729999996</v>
      </c>
      <c r="J90" s="6">
        <f>G90+H90+I90</f>
        <v>5634.8708100000003</v>
      </c>
      <c r="K90" s="15">
        <f>(G90+H90+I90)/E90</f>
        <v>1.8731187141049373E-2</v>
      </c>
      <c r="L90" s="20">
        <f>K90*(E90/E$92)</f>
        <v>2.4950051640927908E-3</v>
      </c>
      <c r="N90" s="6">
        <f>(G90+H90)/C90</f>
        <v>242.82891481250005</v>
      </c>
      <c r="O90" s="18">
        <f>$N90*($C90/$C$92)</f>
        <v>79.291074224489805</v>
      </c>
      <c r="Q90" s="20">
        <f>G90/(G90+H90)</f>
        <v>0.95881874278554724</v>
      </c>
      <c r="S90" s="23">
        <v>1740.6626240000001</v>
      </c>
      <c r="T90" s="23">
        <v>358.12890476190483</v>
      </c>
      <c r="U90" s="23">
        <f>S90+T90</f>
        <v>2098.7915287619048</v>
      </c>
      <c r="V90" s="24">
        <f>(J90-U90)/J90</f>
        <v>0.62753511135743245</v>
      </c>
      <c r="W90">
        <v>2020</v>
      </c>
    </row>
    <row r="91" spans="1:23" x14ac:dyDescent="0.25">
      <c r="A91" t="s">
        <v>31</v>
      </c>
      <c r="B91" s="40">
        <v>1</v>
      </c>
      <c r="C91" s="40">
        <v>2</v>
      </c>
      <c r="D91" s="29">
        <v>2</v>
      </c>
      <c r="E91" s="45">
        <v>481375.65</v>
      </c>
      <c r="F91" s="18">
        <v>481375.65</v>
      </c>
      <c r="G91" s="6">
        <v>9170.8850599999987</v>
      </c>
      <c r="H91" s="6">
        <v>308</v>
      </c>
      <c r="I91" s="6">
        <v>2748.1016800000016</v>
      </c>
      <c r="J91" s="6">
        <f>G91+H91+I91</f>
        <v>12226.98674</v>
      </c>
      <c r="K91" s="15">
        <f>(G91+H91+I91)/E91</f>
        <v>2.5400093959883512E-2</v>
      </c>
      <c r="L91" s="20">
        <f>K91*(E91/E$92)</f>
        <v>5.4138588241376346E-3</v>
      </c>
      <c r="N91" s="6">
        <f>(G91+H91)/C91</f>
        <v>4739.4425299999994</v>
      </c>
      <c r="O91" s="18">
        <f>$N91*($C91/$C$92)</f>
        <v>193.44663387755097</v>
      </c>
      <c r="Q91" s="20">
        <f>G91/(G91+H91)</f>
        <v>0.96750672699896623</v>
      </c>
      <c r="S91" s="23">
        <v>1885.10052</v>
      </c>
      <c r="T91" s="23">
        <v>573.0662500000002</v>
      </c>
      <c r="U91" s="23">
        <f>S91+T91</f>
        <v>2458.1667700000003</v>
      </c>
      <c r="V91" s="24">
        <f>(J91-U91)/J91</f>
        <v>0.79895563622734411</v>
      </c>
      <c r="W91">
        <v>2020</v>
      </c>
    </row>
    <row r="92" spans="1:23" s="8" customFormat="1" ht="15.75" thickBot="1" x14ac:dyDescent="0.3">
      <c r="A92" s="8" t="str">
        <f>A91</f>
        <v>Nationwide</v>
      </c>
      <c r="B92" s="41">
        <f>SUM(B88:B91)</f>
        <v>4</v>
      </c>
      <c r="C92" s="41">
        <f t="shared" ref="C92:U92" si="97">SUM(C88:C91)</f>
        <v>49</v>
      </c>
      <c r="D92" s="27">
        <f>AVERAGE(D88:D91)</f>
        <v>12.25</v>
      </c>
      <c r="E92" s="9">
        <f t="shared" si="97"/>
        <v>2258460.58</v>
      </c>
      <c r="F92" s="9">
        <f>AVERAGE(F88:F91)</f>
        <v>564615.14500000002</v>
      </c>
      <c r="G92" s="9">
        <f t="shared" si="97"/>
        <v>31397.127697000004</v>
      </c>
      <c r="H92" s="9">
        <f t="shared" si="97"/>
        <v>2216</v>
      </c>
      <c r="I92" s="9">
        <f t="shared" si="97"/>
        <v>10911.749853000001</v>
      </c>
      <c r="J92" s="9">
        <f t="shared" si="97"/>
        <v>44524.877550000005</v>
      </c>
      <c r="K92" s="16"/>
      <c r="L92" s="16">
        <f t="shared" si="97"/>
        <v>1.9714702104740744E-2</v>
      </c>
      <c r="M92" s="16">
        <f>L92*(E92/E$138)</f>
        <v>3.5462233118795675E-4</v>
      </c>
      <c r="N92" s="9"/>
      <c r="O92" s="9">
        <f t="shared" si="97"/>
        <v>685.98219789795917</v>
      </c>
      <c r="P92" s="9">
        <f>O92*(C92/C$138)</f>
        <v>15.012562615899954</v>
      </c>
      <c r="Q92" s="16">
        <f>AVERAGE(Q88:Q91)</f>
        <v>0.93963288440694637</v>
      </c>
      <c r="R92" s="16">
        <f>Q92*(B92/B$138)</f>
        <v>3.6139726323344092E-2</v>
      </c>
      <c r="S92" s="9">
        <f t="shared" si="97"/>
        <v>7806.7731440000007</v>
      </c>
      <c r="T92" s="9">
        <f t="shared" si="97"/>
        <v>2688.6451547619054</v>
      </c>
      <c r="U92" s="9">
        <f t="shared" si="97"/>
        <v>10495.418298761904</v>
      </c>
    </row>
    <row r="93" spans="1:23" ht="15.75" thickTop="1" x14ac:dyDescent="0.25">
      <c r="A93" t="s">
        <v>32</v>
      </c>
      <c r="B93" s="40">
        <v>1</v>
      </c>
      <c r="C93" s="40">
        <v>16</v>
      </c>
      <c r="D93" s="29">
        <v>16</v>
      </c>
      <c r="E93" s="47">
        <v>2068203.82</v>
      </c>
      <c r="F93" s="30">
        <v>2068203.82</v>
      </c>
      <c r="G93" s="6">
        <v>4012.36</v>
      </c>
      <c r="H93" s="6">
        <v>10341.02</v>
      </c>
      <c r="I93" s="6">
        <v>7482.32</v>
      </c>
      <c r="J93" s="6">
        <f>G93+H93+I93</f>
        <v>21835.7</v>
      </c>
      <c r="K93" s="15">
        <f>(G93+H93+I93)/E93</f>
        <v>1.0557808562600954E-2</v>
      </c>
      <c r="L93" s="20">
        <f>K93</f>
        <v>1.0557808562600954E-2</v>
      </c>
      <c r="N93" s="6">
        <f>(G93+H93)/C93</f>
        <v>897.08625000000006</v>
      </c>
      <c r="O93" s="18">
        <f>$N93</f>
        <v>897.08625000000006</v>
      </c>
      <c r="Q93" s="20">
        <f>G93/(G93+H93)</f>
        <v>0.27954112550493332</v>
      </c>
      <c r="S93" s="23">
        <v>3154.56</v>
      </c>
      <c r="T93" s="23">
        <v>2462.15</v>
      </c>
      <c r="U93" s="23">
        <f>S93+T93</f>
        <v>5616.71</v>
      </c>
      <c r="V93" s="24">
        <f>(J93-U93)/J93</f>
        <v>0.7427739893843569</v>
      </c>
      <c r="W93">
        <v>2019</v>
      </c>
    </row>
    <row r="94" spans="1:23" s="8" customFormat="1" ht="15.75" thickBot="1" x14ac:dyDescent="0.3">
      <c r="A94" s="8" t="str">
        <f>A93</f>
        <v>OneAmerica</v>
      </c>
      <c r="B94" s="41">
        <f>SUM(B93)</f>
        <v>1</v>
      </c>
      <c r="C94" s="41">
        <f t="shared" ref="C94" si="98">SUM(C93)</f>
        <v>16</v>
      </c>
      <c r="D94" s="27">
        <f>AVERAGE(D93)</f>
        <v>16</v>
      </c>
      <c r="E94" s="9">
        <f t="shared" ref="E94" si="99">SUM(E93)</f>
        <v>2068203.82</v>
      </c>
      <c r="F94" s="9">
        <f>AVERAGE(F93)</f>
        <v>2068203.82</v>
      </c>
      <c r="G94" s="9">
        <f t="shared" ref="G94" si="100">SUM(G93)</f>
        <v>4012.36</v>
      </c>
      <c r="H94" s="9">
        <f t="shared" ref="H94" si="101">SUM(H93)</f>
        <v>10341.02</v>
      </c>
      <c r="I94" s="9">
        <f t="shared" ref="I94" si="102">SUM(I93)</f>
        <v>7482.32</v>
      </c>
      <c r="J94" s="9">
        <f t="shared" ref="J94:O94" si="103">SUM(J93)</f>
        <v>21835.7</v>
      </c>
      <c r="K94" s="16"/>
      <c r="L94" s="16">
        <f t="shared" si="103"/>
        <v>1.0557808562600954E-2</v>
      </c>
      <c r="M94" s="16">
        <f>L94*(E94/E$138)</f>
        <v>1.7391236682066669E-4</v>
      </c>
      <c r="N94" s="9"/>
      <c r="O94" s="9">
        <f t="shared" si="103"/>
        <v>897.08625000000006</v>
      </c>
      <c r="P94" s="9">
        <f>O94*(C94/C$138)</f>
        <v>6.4106208128628852</v>
      </c>
      <c r="Q94" s="16">
        <f>AVERAGE(Q93)</f>
        <v>0.27954112550493332</v>
      </c>
      <c r="R94" s="16">
        <f>Q94*(B94/B$138)</f>
        <v>2.6878954375474358E-3</v>
      </c>
      <c r="S94" s="9">
        <f t="shared" ref="S94" si="104">SUM(S93)</f>
        <v>3154.56</v>
      </c>
      <c r="T94" s="9">
        <f t="shared" ref="T94" si="105">SUM(T93)</f>
        <v>2462.15</v>
      </c>
      <c r="U94" s="9">
        <f t="shared" ref="U94" si="106">SUM(U93)</f>
        <v>5616.71</v>
      </c>
      <c r="V94" s="10"/>
    </row>
    <row r="95" spans="1:23" ht="15.75" thickTop="1" x14ac:dyDescent="0.25">
      <c r="A95" t="s">
        <v>33</v>
      </c>
      <c r="B95" s="40">
        <v>1</v>
      </c>
      <c r="C95" s="40">
        <v>3</v>
      </c>
      <c r="D95" s="29">
        <v>3</v>
      </c>
      <c r="E95" s="47">
        <v>444484.93</v>
      </c>
      <c r="F95" s="30">
        <v>444484.93</v>
      </c>
      <c r="G95" s="6">
        <v>0</v>
      </c>
      <c r="H95" s="6">
        <v>2766.35</v>
      </c>
      <c r="I95" s="6">
        <v>226.44</v>
      </c>
      <c r="J95" s="6">
        <f>G95+H95+I95</f>
        <v>2992.79</v>
      </c>
      <c r="K95" s="15">
        <f>(G95+H95+I95)/E95</f>
        <v>6.7331641592438245E-3</v>
      </c>
      <c r="L95" s="20">
        <f>K95*(E95/E$97)</f>
        <v>1.1121938677822276E-3</v>
      </c>
      <c r="N95" s="6">
        <f>(G95+H95)/C95</f>
        <v>922.11666666666667</v>
      </c>
      <c r="O95" s="18">
        <f>$N95*($C95/$C$97)</f>
        <v>37.895205479452052</v>
      </c>
      <c r="Q95" s="20">
        <f>G95/(G95+H95)</f>
        <v>0</v>
      </c>
      <c r="S95" s="23">
        <v>1855.59</v>
      </c>
      <c r="T95" s="23">
        <v>529.15</v>
      </c>
      <c r="U95" s="23">
        <f>S95+T95</f>
        <v>2384.7399999999998</v>
      </c>
      <c r="V95" s="24">
        <f>(J95-U95)/J95</f>
        <v>0.20317162246599332</v>
      </c>
      <c r="W95">
        <v>2020</v>
      </c>
    </row>
    <row r="96" spans="1:23" x14ac:dyDescent="0.25">
      <c r="A96" t="s">
        <v>33</v>
      </c>
      <c r="B96" s="40">
        <v>1</v>
      </c>
      <c r="C96" s="40">
        <v>70</v>
      </c>
      <c r="D96" s="29">
        <v>70</v>
      </c>
      <c r="E96" s="45">
        <v>2246403.85</v>
      </c>
      <c r="F96" s="18">
        <v>2246403.85</v>
      </c>
      <c r="G96" s="6">
        <v>0</v>
      </c>
      <c r="H96" s="6">
        <v>5484.4826950000006</v>
      </c>
      <c r="I96" s="6">
        <v>1385.393855</v>
      </c>
      <c r="J96" s="6">
        <f>G96+H96+I96</f>
        <v>6869.8765500000009</v>
      </c>
      <c r="K96" s="15">
        <f>(G96+H96+I96)/E96</f>
        <v>3.0581662998841463E-3</v>
      </c>
      <c r="L96" s="20">
        <f>K96*(E96/E$97)</f>
        <v>2.5530139339315244E-3</v>
      </c>
      <c r="N96" s="6">
        <f>(G96+H96)/C96</f>
        <v>78.349752785714301</v>
      </c>
      <c r="O96" s="18">
        <f>$N96*($C96/$C$97)</f>
        <v>75.129899931506856</v>
      </c>
      <c r="Q96" s="20">
        <f>G96/(G96+H96)</f>
        <v>0</v>
      </c>
      <c r="S96" s="23">
        <v>4497.1230800000003</v>
      </c>
      <c r="T96" s="23">
        <v>1385.39</v>
      </c>
      <c r="U96" s="23">
        <f>S96+T96</f>
        <v>5882.5130800000006</v>
      </c>
      <c r="V96" s="24">
        <f>(J96-U96)/J96</f>
        <v>0.14372361174379475</v>
      </c>
      <c r="W96">
        <v>2020</v>
      </c>
    </row>
    <row r="97" spans="1:23" s="8" customFormat="1" ht="15.75" thickBot="1" x14ac:dyDescent="0.3">
      <c r="A97" s="8" t="str">
        <f>A96</f>
        <v>PAi</v>
      </c>
      <c r="B97" s="41">
        <f>SUM(B95:B96)</f>
        <v>2</v>
      </c>
      <c r="C97" s="41">
        <f t="shared" ref="C97" si="107">SUM(C95:C96)</f>
        <v>73</v>
      </c>
      <c r="D97" s="27">
        <f>AVERAGE(D95:D96)</f>
        <v>36.5</v>
      </c>
      <c r="E97" s="9">
        <f t="shared" ref="E97" si="108">SUM(E95:E96)</f>
        <v>2690888.7800000003</v>
      </c>
      <c r="F97" s="9">
        <f>AVERAGE(F95:F96)</f>
        <v>1345444.3900000001</v>
      </c>
      <c r="G97" s="9">
        <f t="shared" ref="G97" si="109">SUM(G95:G96)</f>
        <v>0</v>
      </c>
      <c r="H97" s="9">
        <f t="shared" ref="H97" si="110">SUM(H95:H96)</f>
        <v>8250.832695000001</v>
      </c>
      <c r="I97" s="9">
        <f t="shared" ref="I97" si="111">SUM(I95:I96)</f>
        <v>1611.8338550000001</v>
      </c>
      <c r="J97" s="9">
        <f t="shared" ref="J97:O97" si="112">SUM(J95:J96)</f>
        <v>9862.6665500000017</v>
      </c>
      <c r="K97" s="16"/>
      <c r="L97" s="16">
        <f t="shared" si="112"/>
        <v>3.665207801713752E-3</v>
      </c>
      <c r="M97" s="16">
        <f>L97*(E97/E$138)</f>
        <v>7.8552081356380579E-5</v>
      </c>
      <c r="N97" s="9"/>
      <c r="O97" s="9">
        <f t="shared" si="112"/>
        <v>113.0251054109589</v>
      </c>
      <c r="P97" s="9">
        <f>O97*(C97/C$138)</f>
        <v>3.6850525658776241</v>
      </c>
      <c r="Q97" s="16">
        <f>AVERAGE(Q95:Q96)</f>
        <v>0</v>
      </c>
      <c r="R97" s="16">
        <f>Q97*(B97/B$138)</f>
        <v>0</v>
      </c>
      <c r="S97" s="9">
        <f t="shared" ref="S97" si="113">SUM(S95:S96)</f>
        <v>6352.7130800000004</v>
      </c>
      <c r="T97" s="9">
        <f t="shared" ref="T97" si="114">SUM(T95:T96)</f>
        <v>1914.54</v>
      </c>
      <c r="U97" s="9">
        <f t="shared" ref="U97" si="115">SUM(U95:U96)</f>
        <v>8267.2530800000004</v>
      </c>
      <c r="V97" s="10"/>
    </row>
    <row r="98" spans="1:23" ht="15.75" thickTop="1" x14ac:dyDescent="0.25">
      <c r="A98" t="s">
        <v>15</v>
      </c>
      <c r="B98" s="40">
        <v>1</v>
      </c>
      <c r="C98" s="40">
        <v>8</v>
      </c>
      <c r="D98" s="29">
        <v>8</v>
      </c>
      <c r="E98" s="47">
        <v>1027491.72</v>
      </c>
      <c r="F98" s="30">
        <v>1027491.72</v>
      </c>
      <c r="G98" s="6">
        <v>306.05</v>
      </c>
      <c r="H98" s="6">
        <v>4394.88</v>
      </c>
      <c r="I98" s="6">
        <v>4936.67</v>
      </c>
      <c r="J98" s="6">
        <f t="shared" ref="J98:J109" si="116">G98+H98+I98</f>
        <v>9637.6</v>
      </c>
      <c r="K98" s="15">
        <f t="shared" ref="K98:K109" si="117">(G98+H98+I98)/E98</f>
        <v>9.3797349529979677E-3</v>
      </c>
      <c r="L98" s="20">
        <f t="shared" ref="L98:L109" si="118">K98*(E98/E$110)</f>
        <v>7.4542192841461918E-4</v>
      </c>
      <c r="N98" s="6">
        <f t="shared" ref="N98:N109" si="119">(G98+H98)/C98</f>
        <v>587.61625000000004</v>
      </c>
      <c r="O98" s="18">
        <f t="shared" ref="O98:O109" si="120">$N98*($C98/$C$110)</f>
        <v>13.867050147492627</v>
      </c>
      <c r="Q98" s="20">
        <f t="shared" ref="Q98:Q109" si="121">G98/(G98+H98)</f>
        <v>6.5104138968246711E-2</v>
      </c>
      <c r="S98" s="23">
        <v>2321.9899999999998</v>
      </c>
      <c r="T98" s="23">
        <v>1223.2</v>
      </c>
      <c r="U98" s="23">
        <f t="shared" ref="U98:U109" si="122">S98+T98</f>
        <v>3545.1899999999996</v>
      </c>
      <c r="V98" s="24">
        <f t="shared" ref="V98:V109" si="123">(J98-U98)/J98</f>
        <v>0.63215012036191587</v>
      </c>
      <c r="W98">
        <v>2019</v>
      </c>
    </row>
    <row r="99" spans="1:23" x14ac:dyDescent="0.25">
      <c r="A99" t="s">
        <v>15</v>
      </c>
      <c r="B99" s="40">
        <v>1</v>
      </c>
      <c r="C99" s="40">
        <v>43</v>
      </c>
      <c r="D99" s="29">
        <v>43</v>
      </c>
      <c r="E99" s="47">
        <v>1118947.19</v>
      </c>
      <c r="F99" s="30">
        <v>1118947.19</v>
      </c>
      <c r="G99" s="6">
        <v>0</v>
      </c>
      <c r="H99" s="6">
        <v>6145.44</v>
      </c>
      <c r="I99" s="6">
        <v>2626.17</v>
      </c>
      <c r="J99" s="6">
        <f t="shared" si="116"/>
        <v>8771.61</v>
      </c>
      <c r="K99" s="15">
        <f t="shared" si="117"/>
        <v>7.8391635265646457E-3</v>
      </c>
      <c r="L99" s="20">
        <f t="shared" si="118"/>
        <v>6.7844177404135435E-4</v>
      </c>
      <c r="N99" s="6">
        <f t="shared" si="119"/>
        <v>142.91720930232557</v>
      </c>
      <c r="O99" s="18">
        <f t="shared" si="120"/>
        <v>18.128141592920354</v>
      </c>
      <c r="Q99" s="20">
        <f t="shared" si="121"/>
        <v>0</v>
      </c>
      <c r="S99" s="23">
        <v>2785.16</v>
      </c>
      <c r="T99" s="23">
        <v>1332.08</v>
      </c>
      <c r="U99" s="23">
        <f t="shared" si="122"/>
        <v>4117.24</v>
      </c>
      <c r="V99" s="24">
        <f t="shared" si="123"/>
        <v>0.53061752631500947</v>
      </c>
      <c r="W99">
        <v>2019</v>
      </c>
    </row>
    <row r="100" spans="1:23" x14ac:dyDescent="0.25">
      <c r="A100" t="s">
        <v>15</v>
      </c>
      <c r="B100" s="40">
        <v>1</v>
      </c>
      <c r="C100" s="40">
        <v>28</v>
      </c>
      <c r="D100" s="29">
        <v>28</v>
      </c>
      <c r="E100" s="47">
        <v>1935674.59</v>
      </c>
      <c r="F100" s="30">
        <v>1935674.59</v>
      </c>
      <c r="G100" s="6">
        <v>1672.68</v>
      </c>
      <c r="H100" s="6">
        <v>3600</v>
      </c>
      <c r="I100" s="6">
        <v>6270.79</v>
      </c>
      <c r="J100" s="6">
        <f t="shared" si="116"/>
        <v>11543.470000000001</v>
      </c>
      <c r="K100" s="15">
        <f t="shared" si="117"/>
        <v>5.9635385305130241E-3</v>
      </c>
      <c r="L100" s="20">
        <f t="shared" si="118"/>
        <v>8.9283179090191586E-4</v>
      </c>
      <c r="N100" s="6">
        <f t="shared" si="119"/>
        <v>188.31</v>
      </c>
      <c r="O100" s="18">
        <f t="shared" si="120"/>
        <v>15.553628318584071</v>
      </c>
      <c r="Q100" s="20">
        <f t="shared" si="121"/>
        <v>0.31723525797127838</v>
      </c>
      <c r="S100" s="23">
        <v>3048.54</v>
      </c>
      <c r="T100" s="23">
        <v>2304.37</v>
      </c>
      <c r="U100" s="23">
        <f t="shared" si="122"/>
        <v>5352.91</v>
      </c>
      <c r="V100" s="24">
        <f t="shared" si="123"/>
        <v>0.53628241767856644</v>
      </c>
      <c r="W100">
        <v>2019</v>
      </c>
    </row>
    <row r="101" spans="1:23" x14ac:dyDescent="0.25">
      <c r="A101" t="s">
        <v>15</v>
      </c>
      <c r="B101" s="40">
        <v>1</v>
      </c>
      <c r="C101" s="40">
        <v>20</v>
      </c>
      <c r="D101" s="29">
        <v>20</v>
      </c>
      <c r="E101" s="47">
        <v>152023.59</v>
      </c>
      <c r="F101" s="30">
        <v>152023.59</v>
      </c>
      <c r="G101" s="6">
        <v>9.9700000000000006</v>
      </c>
      <c r="H101" s="6">
        <v>4926.6000000000004</v>
      </c>
      <c r="I101" s="6">
        <v>388.35</v>
      </c>
      <c r="J101" s="6">
        <f t="shared" si="116"/>
        <v>5324.920000000001</v>
      </c>
      <c r="K101" s="15">
        <f t="shared" si="117"/>
        <v>3.5026932333330645E-2</v>
      </c>
      <c r="L101" s="20">
        <f t="shared" si="118"/>
        <v>4.1185690784568507E-4</v>
      </c>
      <c r="N101" s="6">
        <f t="shared" si="119"/>
        <v>246.82850000000002</v>
      </c>
      <c r="O101" s="18">
        <f t="shared" si="120"/>
        <v>14.562153392330384</v>
      </c>
      <c r="Q101" s="20">
        <f t="shared" si="121"/>
        <v>2.0196209108753649E-3</v>
      </c>
      <c r="S101" s="23">
        <v>1621.62</v>
      </c>
      <c r="T101" s="23">
        <v>180.98</v>
      </c>
      <c r="U101" s="23">
        <f t="shared" si="122"/>
        <v>1802.6</v>
      </c>
      <c r="V101" s="24">
        <f t="shared" si="123"/>
        <v>0.6614784823058375</v>
      </c>
      <c r="W101">
        <v>2020</v>
      </c>
    </row>
    <row r="102" spans="1:23" x14ac:dyDescent="0.25">
      <c r="A102" t="s">
        <v>15</v>
      </c>
      <c r="B102" s="40">
        <v>1</v>
      </c>
      <c r="C102" s="40">
        <v>3</v>
      </c>
      <c r="D102" s="29">
        <v>3</v>
      </c>
      <c r="E102" s="47">
        <v>521891.12</v>
      </c>
      <c r="F102" s="30">
        <v>521891.12</v>
      </c>
      <c r="G102" s="6">
        <v>5469.333815</v>
      </c>
      <c r="H102" s="6">
        <v>2066.64</v>
      </c>
      <c r="I102" s="6">
        <v>2710.5758679999999</v>
      </c>
      <c r="J102" s="6">
        <f t="shared" si="116"/>
        <v>10246.549682999999</v>
      </c>
      <c r="K102" s="15">
        <f t="shared" si="117"/>
        <v>1.9633500725208735E-2</v>
      </c>
      <c r="L102" s="20">
        <f t="shared" si="118"/>
        <v>7.9252125262493402E-4</v>
      </c>
      <c r="N102" s="6">
        <f t="shared" si="119"/>
        <v>2511.9912716666663</v>
      </c>
      <c r="O102" s="18">
        <f t="shared" si="120"/>
        <v>22.230011253687312</v>
      </c>
      <c r="Q102" s="20">
        <f t="shared" si="121"/>
        <v>0.72576337833254534</v>
      </c>
      <c r="S102" s="23">
        <v>1917.51</v>
      </c>
      <c r="T102" s="23">
        <v>621.29999999999995</v>
      </c>
      <c r="U102" s="23">
        <f t="shared" si="122"/>
        <v>2538.81</v>
      </c>
      <c r="V102" s="24">
        <f t="shared" si="123"/>
        <v>0.75222781535797101</v>
      </c>
      <c r="W102">
        <v>2020</v>
      </c>
    </row>
    <row r="103" spans="1:23" x14ac:dyDescent="0.25">
      <c r="A103" t="s">
        <v>15</v>
      </c>
      <c r="B103" s="40">
        <v>1</v>
      </c>
      <c r="C103" s="40">
        <v>8</v>
      </c>
      <c r="D103" s="29">
        <v>8</v>
      </c>
      <c r="E103" s="45">
        <v>552705.91</v>
      </c>
      <c r="F103" s="18">
        <v>552705.91</v>
      </c>
      <c r="G103" s="6">
        <v>3972.073429999999</v>
      </c>
      <c r="H103" s="6">
        <v>2714.16</v>
      </c>
      <c r="I103" s="6">
        <v>3787.3775520000022</v>
      </c>
      <c r="J103" s="6">
        <f t="shared" si="116"/>
        <v>10473.610982</v>
      </c>
      <c r="K103" s="15">
        <f t="shared" si="117"/>
        <v>1.8949699636828563E-2</v>
      </c>
      <c r="L103" s="20">
        <f t="shared" si="118"/>
        <v>8.1008335017711611E-4</v>
      </c>
      <c r="N103" s="6">
        <f t="shared" si="119"/>
        <v>835.7791787499998</v>
      </c>
      <c r="O103" s="18">
        <f t="shared" si="120"/>
        <v>19.723402448377577</v>
      </c>
      <c r="Q103" s="20">
        <f t="shared" si="121"/>
        <v>0.59406741801415086</v>
      </c>
      <c r="S103" s="23">
        <v>1942.164728</v>
      </c>
      <c r="T103" s="23">
        <v>657.98322619047644</v>
      </c>
      <c r="U103" s="23">
        <f t="shared" si="122"/>
        <v>2600.1479541904764</v>
      </c>
      <c r="V103" s="24">
        <f t="shared" si="123"/>
        <v>0.75174293195927333</v>
      </c>
      <c r="W103">
        <v>2020</v>
      </c>
    </row>
    <row r="104" spans="1:23" x14ac:dyDescent="0.25">
      <c r="A104" t="s">
        <v>15</v>
      </c>
      <c r="B104" s="40">
        <v>1</v>
      </c>
      <c r="C104" s="40">
        <v>50</v>
      </c>
      <c r="D104" s="29">
        <v>50</v>
      </c>
      <c r="E104" s="45">
        <v>605953.09</v>
      </c>
      <c r="F104" s="18">
        <v>605953.09</v>
      </c>
      <c r="G104" s="6">
        <v>5069.8049500000016</v>
      </c>
      <c r="H104" s="6">
        <v>727.14370799999995</v>
      </c>
      <c r="I104" s="6">
        <v>3182.5528559999984</v>
      </c>
      <c r="J104" s="6">
        <f t="shared" si="116"/>
        <v>8979.5015139999996</v>
      </c>
      <c r="K104" s="15">
        <f t="shared" si="117"/>
        <v>1.4818806376579416E-2</v>
      </c>
      <c r="L104" s="20">
        <f t="shared" si="118"/>
        <v>6.9452118107909359E-4</v>
      </c>
      <c r="N104" s="6">
        <f t="shared" si="119"/>
        <v>115.93897316000002</v>
      </c>
      <c r="O104" s="18">
        <f t="shared" si="120"/>
        <v>17.100143533923305</v>
      </c>
      <c r="Q104" s="20">
        <f t="shared" si="121"/>
        <v>0.87456440432734994</v>
      </c>
      <c r="S104" s="23">
        <v>2584.7624719999999</v>
      </c>
      <c r="T104" s="23">
        <v>721.37272619047633</v>
      </c>
      <c r="U104" s="23">
        <f t="shared" si="122"/>
        <v>3306.1351981904763</v>
      </c>
      <c r="V104" s="24">
        <f t="shared" si="123"/>
        <v>0.63181305854942404</v>
      </c>
      <c r="W104">
        <v>2020</v>
      </c>
    </row>
    <row r="105" spans="1:23" x14ac:dyDescent="0.25">
      <c r="A105" t="s">
        <v>15</v>
      </c>
      <c r="B105" s="40">
        <v>1</v>
      </c>
      <c r="C105" s="40">
        <v>100</v>
      </c>
      <c r="D105" s="29">
        <v>100</v>
      </c>
      <c r="E105" s="45">
        <v>914897.43</v>
      </c>
      <c r="F105" s="18">
        <v>914897.43</v>
      </c>
      <c r="G105" s="6">
        <v>7874.4040800000002</v>
      </c>
      <c r="H105" s="6">
        <v>1193.02624872</v>
      </c>
      <c r="I105" s="6">
        <v>4713.7830889999968</v>
      </c>
      <c r="J105" s="6">
        <f t="shared" si="116"/>
        <v>13781.213417719997</v>
      </c>
      <c r="K105" s="15">
        <f t="shared" si="117"/>
        <v>1.5063123980706772E-2</v>
      </c>
      <c r="L105" s="20">
        <f t="shared" si="118"/>
        <v>1.0659104633653882E-3</v>
      </c>
      <c r="N105" s="6">
        <f t="shared" si="119"/>
        <v>90.674303287200004</v>
      </c>
      <c r="O105" s="18">
        <f t="shared" si="120"/>
        <v>26.747582090619471</v>
      </c>
      <c r="Q105" s="20">
        <f t="shared" si="121"/>
        <v>0.86842730459794859</v>
      </c>
      <c r="S105" s="23">
        <v>4331.9179439999998</v>
      </c>
      <c r="T105" s="23">
        <v>1089.1636071428575</v>
      </c>
      <c r="U105" s="23">
        <f t="shared" si="122"/>
        <v>5421.0815511428573</v>
      </c>
      <c r="V105" s="24">
        <f t="shared" si="123"/>
        <v>0.60663249404639608</v>
      </c>
      <c r="W105">
        <v>2020</v>
      </c>
    </row>
    <row r="106" spans="1:23" x14ac:dyDescent="0.25">
      <c r="A106" t="s">
        <v>15</v>
      </c>
      <c r="B106" s="40">
        <v>1</v>
      </c>
      <c r="C106" s="40">
        <v>23</v>
      </c>
      <c r="D106" s="29">
        <v>23</v>
      </c>
      <c r="E106" s="45">
        <v>1255671.07</v>
      </c>
      <c r="F106" s="18">
        <v>1255671.07</v>
      </c>
      <c r="G106" s="6">
        <v>0</v>
      </c>
      <c r="H106" s="6">
        <v>3644.16</v>
      </c>
      <c r="I106" s="6">
        <v>1552.4179299999998</v>
      </c>
      <c r="J106" s="6">
        <f t="shared" si="116"/>
        <v>5196.5779299999995</v>
      </c>
      <c r="K106" s="15">
        <f t="shared" si="117"/>
        <v>4.1384866261193701E-3</v>
      </c>
      <c r="L106" s="20">
        <f t="shared" si="118"/>
        <v>4.0193026705169851E-4</v>
      </c>
      <c r="N106" s="6">
        <f t="shared" si="119"/>
        <v>158.44173913043477</v>
      </c>
      <c r="O106" s="18">
        <f t="shared" si="120"/>
        <v>10.749734513274335</v>
      </c>
      <c r="Q106" s="20">
        <f t="shared" si="121"/>
        <v>0</v>
      </c>
      <c r="S106" s="23">
        <v>2504.5368560000002</v>
      </c>
      <c r="T106" s="23">
        <v>1494.8465119047623</v>
      </c>
      <c r="U106" s="23">
        <f t="shared" si="122"/>
        <v>3999.3833679047625</v>
      </c>
      <c r="V106" s="24">
        <f t="shared" si="123"/>
        <v>0.23038133522135731</v>
      </c>
      <c r="W106">
        <v>2020</v>
      </c>
    </row>
    <row r="107" spans="1:23" x14ac:dyDescent="0.25">
      <c r="A107" t="s">
        <v>15</v>
      </c>
      <c r="B107" s="40">
        <v>1</v>
      </c>
      <c r="C107" s="40">
        <v>38</v>
      </c>
      <c r="D107" s="29">
        <v>38</v>
      </c>
      <c r="E107" s="47">
        <v>2023776.31</v>
      </c>
      <c r="F107" s="30">
        <v>2023776.31</v>
      </c>
      <c r="G107" s="6">
        <v>1011.89</v>
      </c>
      <c r="H107" s="6">
        <v>2928</v>
      </c>
      <c r="I107" s="6">
        <v>12329.84</v>
      </c>
      <c r="J107" s="6">
        <f t="shared" si="116"/>
        <v>16269.73</v>
      </c>
      <c r="K107" s="15">
        <f t="shared" si="117"/>
        <v>8.0392926429700123E-3</v>
      </c>
      <c r="L107" s="20">
        <f t="shared" si="118"/>
        <v>1.2583852319441749E-3</v>
      </c>
      <c r="N107" s="6">
        <f t="shared" si="119"/>
        <v>103.68131578947369</v>
      </c>
      <c r="O107" s="18">
        <f t="shared" si="120"/>
        <v>11.622094395280236</v>
      </c>
      <c r="Q107" s="20">
        <f t="shared" si="121"/>
        <v>0.25683204353421035</v>
      </c>
      <c r="S107" s="23">
        <v>3359.02</v>
      </c>
      <c r="T107" s="23">
        <v>2409.2600000000002</v>
      </c>
      <c r="U107" s="23">
        <f t="shared" si="122"/>
        <v>5768.2800000000007</v>
      </c>
      <c r="V107" s="24">
        <f t="shared" si="123"/>
        <v>0.64545938992226659</v>
      </c>
      <c r="W107">
        <v>2020</v>
      </c>
    </row>
    <row r="108" spans="1:23" x14ac:dyDescent="0.25">
      <c r="A108" t="s">
        <v>15</v>
      </c>
      <c r="B108" s="40">
        <v>1</v>
      </c>
      <c r="C108" s="40">
        <v>15</v>
      </c>
      <c r="D108" s="29">
        <v>15</v>
      </c>
      <c r="E108" s="47">
        <v>2685277.32</v>
      </c>
      <c r="F108" s="30">
        <v>2685277.32</v>
      </c>
      <c r="G108" s="6">
        <v>3248.94</v>
      </c>
      <c r="H108" s="6">
        <v>0</v>
      </c>
      <c r="I108" s="6">
        <v>13200.42</v>
      </c>
      <c r="J108" s="6">
        <f t="shared" si="116"/>
        <v>16449.36</v>
      </c>
      <c r="K108" s="15">
        <f t="shared" si="117"/>
        <v>6.1257583630133228E-3</v>
      </c>
      <c r="L108" s="20">
        <f t="shared" si="118"/>
        <v>1.2722787470310346E-3</v>
      </c>
      <c r="N108" s="6">
        <f t="shared" si="119"/>
        <v>216.596</v>
      </c>
      <c r="O108" s="18">
        <f t="shared" si="120"/>
        <v>9.5838938053097351</v>
      </c>
      <c r="Q108" s="20">
        <f t="shared" si="121"/>
        <v>1</v>
      </c>
      <c r="S108" s="23">
        <v>3648.22</v>
      </c>
      <c r="T108" s="23">
        <v>3196.76</v>
      </c>
      <c r="U108" s="23">
        <f t="shared" si="122"/>
        <v>6844.98</v>
      </c>
      <c r="V108" s="24">
        <f t="shared" si="123"/>
        <v>0.58387560367090274</v>
      </c>
      <c r="W108">
        <v>2020</v>
      </c>
    </row>
    <row r="109" spans="1:23" x14ac:dyDescent="0.25">
      <c r="A109" t="s">
        <v>15</v>
      </c>
      <c r="B109" s="40">
        <v>1</v>
      </c>
      <c r="C109" s="40">
        <v>3</v>
      </c>
      <c r="D109" s="29">
        <v>3</v>
      </c>
      <c r="E109" s="47">
        <v>134744.17000000001</v>
      </c>
      <c r="F109" s="30">
        <v>134744.17000000001</v>
      </c>
      <c r="G109" s="6">
        <v>894.91626000000008</v>
      </c>
      <c r="H109" s="6">
        <v>1830</v>
      </c>
      <c r="I109" s="6">
        <v>791.26509399999998</v>
      </c>
      <c r="J109" s="6">
        <f t="shared" si="116"/>
        <v>3516.1813539999998</v>
      </c>
      <c r="K109" s="15">
        <f t="shared" si="117"/>
        <v>2.6095239252280817E-2</v>
      </c>
      <c r="L109" s="20">
        <f t="shared" si="118"/>
        <v>2.7195968763532482E-4</v>
      </c>
      <c r="N109" s="6">
        <f t="shared" si="119"/>
        <v>908.30542000000003</v>
      </c>
      <c r="O109" s="18">
        <f t="shared" si="120"/>
        <v>8.038101061946902</v>
      </c>
      <c r="Q109" s="20">
        <f t="shared" si="121"/>
        <v>0.32841972912591455</v>
      </c>
      <c r="S109" s="23">
        <v>1607.7953359999999</v>
      </c>
      <c r="T109" s="23">
        <v>160.40972619047622</v>
      </c>
      <c r="U109" s="23">
        <f t="shared" si="122"/>
        <v>1768.2050621904762</v>
      </c>
      <c r="V109" s="24">
        <f t="shared" si="123"/>
        <v>0.49712347453894262</v>
      </c>
      <c r="W109">
        <v>2021</v>
      </c>
    </row>
    <row r="110" spans="1:23" s="8" customFormat="1" ht="15.75" thickBot="1" x14ac:dyDescent="0.3">
      <c r="A110" s="8" t="str">
        <f>A109</f>
        <v>Paychex</v>
      </c>
      <c r="B110" s="41">
        <f>SUM(B98:B109)</f>
        <v>12</v>
      </c>
      <c r="C110" s="41">
        <f t="shared" ref="C110:U110" si="124">SUM(C98:C109)</f>
        <v>339</v>
      </c>
      <c r="D110" s="27">
        <f>AVERAGE(D98:D109)</f>
        <v>28.25</v>
      </c>
      <c r="E110" s="9">
        <f t="shared" si="124"/>
        <v>12929053.51</v>
      </c>
      <c r="F110" s="9">
        <f>AVERAGE(F98:F109)</f>
        <v>1077421.1258333332</v>
      </c>
      <c r="G110" s="9">
        <f t="shared" si="124"/>
        <v>29530.062535000001</v>
      </c>
      <c r="H110" s="9">
        <f t="shared" si="124"/>
        <v>34170.049956720002</v>
      </c>
      <c r="I110" s="9">
        <f t="shared" si="124"/>
        <v>56490.212389</v>
      </c>
      <c r="J110" s="9">
        <f t="shared" si="124"/>
        <v>120190.32488071999</v>
      </c>
      <c r="K110" s="16"/>
      <c r="L110" s="16">
        <f t="shared" si="124"/>
        <v>9.2961425821123378E-3</v>
      </c>
      <c r="M110" s="16">
        <f>L110*(E110/E$138)</f>
        <v>9.5726648877530259E-4</v>
      </c>
      <c r="N110" s="9"/>
      <c r="O110" s="9">
        <f t="shared" si="124"/>
        <v>187.9059365537463</v>
      </c>
      <c r="P110" s="9">
        <f>O110*(C110/C$138)</f>
        <v>28.450251224528806</v>
      </c>
      <c r="Q110" s="16">
        <f>AVERAGE(Q98:Q109)</f>
        <v>0.41936944131521003</v>
      </c>
      <c r="R110" s="16">
        <f>Q110*(B110/B$138)</f>
        <v>4.8388781690216542E-2</v>
      </c>
      <c r="S110" s="9">
        <f t="shared" si="124"/>
        <v>31673.237335999998</v>
      </c>
      <c r="T110" s="9">
        <f t="shared" si="124"/>
        <v>15391.725797619049</v>
      </c>
      <c r="U110" s="9">
        <f t="shared" si="124"/>
        <v>47064.96313361905</v>
      </c>
      <c r="V110" s="10"/>
    </row>
    <row r="111" spans="1:23" ht="15.75" thickTop="1" x14ac:dyDescent="0.25">
      <c r="A111" t="s">
        <v>34</v>
      </c>
      <c r="B111" s="40">
        <v>1</v>
      </c>
      <c r="C111" s="40">
        <v>7</v>
      </c>
      <c r="D111" s="29">
        <v>7</v>
      </c>
      <c r="E111" s="47">
        <v>675843.65</v>
      </c>
      <c r="F111" s="30">
        <v>675843.65</v>
      </c>
      <c r="G111" s="6">
        <v>0</v>
      </c>
      <c r="H111" s="6">
        <v>10866.7</v>
      </c>
      <c r="I111" s="6">
        <v>979.9</v>
      </c>
      <c r="J111" s="6">
        <f>G111+H111+I111</f>
        <v>11846.6</v>
      </c>
      <c r="K111" s="15">
        <f>(G111+H111+I111)/E111</f>
        <v>1.7528610352409171E-2</v>
      </c>
      <c r="L111" s="20">
        <f>K111*(E111/E$113)</f>
        <v>1.0423275743296292E-2</v>
      </c>
      <c r="N111" s="6">
        <f>(G111+H111)/C111</f>
        <v>1552.3857142857144</v>
      </c>
      <c r="O111" s="18">
        <f>$N111*($C111/$C$113)</f>
        <v>639.21764705882356</v>
      </c>
      <c r="Q111" s="20">
        <f>G111/(G111+H111)</f>
        <v>0</v>
      </c>
      <c r="S111" s="23">
        <v>2040.67</v>
      </c>
      <c r="T111" s="23">
        <v>467.46</v>
      </c>
      <c r="U111" s="23">
        <f>S111+T111</f>
        <v>2508.13</v>
      </c>
      <c r="V111" s="24">
        <f>(J111-U111)/J111</f>
        <v>0.7882827140276536</v>
      </c>
      <c r="W111">
        <v>2019</v>
      </c>
    </row>
    <row r="112" spans="1:23" x14ac:dyDescent="0.25">
      <c r="A112" t="s">
        <v>34</v>
      </c>
      <c r="B112" s="40">
        <v>1</v>
      </c>
      <c r="C112" s="40">
        <v>10</v>
      </c>
      <c r="D112" s="29">
        <v>10</v>
      </c>
      <c r="E112" s="45">
        <v>460708.84</v>
      </c>
      <c r="F112" s="18">
        <v>460708.84</v>
      </c>
      <c r="G112" s="6">
        <v>46.53</v>
      </c>
      <c r="H112" s="6">
        <v>8532.7099999999991</v>
      </c>
      <c r="I112" s="6">
        <v>1197.73</v>
      </c>
      <c r="J112" s="6">
        <f>G112+H112+I112</f>
        <v>9776.9699999999993</v>
      </c>
      <c r="K112" s="15">
        <f>(G112+H112+I112)/E112</f>
        <v>2.1221581074936609E-2</v>
      </c>
      <c r="L112" s="20">
        <f>K112*(E112/E$113)</f>
        <v>8.6023039727799976E-3</v>
      </c>
      <c r="N112" s="6">
        <f>(G112+H112)/C112</f>
        <v>857.92399999999998</v>
      </c>
      <c r="O112" s="18">
        <f>$N112*($C112/$C$113)</f>
        <v>504.66117647058826</v>
      </c>
      <c r="Q112" s="20">
        <f>G112/(G112+H112)</f>
        <v>5.4235573314186337E-3</v>
      </c>
      <c r="S112" s="23">
        <v>1868.5670720000001</v>
      </c>
      <c r="T112" s="23">
        <v>548.46290476190495</v>
      </c>
      <c r="U112" s="23">
        <f>S112+T112</f>
        <v>2417.0299767619049</v>
      </c>
      <c r="V112" s="24">
        <f>(J112-U112)/J112</f>
        <v>0.75278332890845467</v>
      </c>
      <c r="W112">
        <v>2020</v>
      </c>
    </row>
    <row r="113" spans="1:23" s="8" customFormat="1" ht="15.75" thickBot="1" x14ac:dyDescent="0.3">
      <c r="A113" s="8" t="str">
        <f>A112</f>
        <v>PCS</v>
      </c>
      <c r="B113" s="41">
        <f>SUM(B111:B112)</f>
        <v>2</v>
      </c>
      <c r="C113" s="41">
        <f t="shared" ref="C113" si="125">SUM(C111:C112)</f>
        <v>17</v>
      </c>
      <c r="D113" s="27">
        <f>AVERAGE(D111:D112)</f>
        <v>8.5</v>
      </c>
      <c r="E113" s="9">
        <f t="shared" ref="E113" si="126">SUM(E111:E112)</f>
        <v>1136552.49</v>
      </c>
      <c r="F113" s="9">
        <f>AVERAGE(F111:F112)</f>
        <v>568276.245</v>
      </c>
      <c r="G113" s="9">
        <f t="shared" ref="G113" si="127">SUM(G111:G112)</f>
        <v>46.53</v>
      </c>
      <c r="H113" s="9">
        <f t="shared" ref="H113" si="128">SUM(H111:H112)</f>
        <v>19399.41</v>
      </c>
      <c r="I113" s="9">
        <f t="shared" ref="I113" si="129">SUM(I111:I112)</f>
        <v>2177.63</v>
      </c>
      <c r="J113" s="9">
        <f t="shared" ref="J113:O113" si="130">SUM(J111:J112)</f>
        <v>21623.57</v>
      </c>
      <c r="K113" s="16"/>
      <c r="L113" s="16">
        <f t="shared" si="130"/>
        <v>1.9025579716076289E-2</v>
      </c>
      <c r="M113" s="16">
        <f>L113*(E113/E$138)</f>
        <v>1.7222283864553752E-4</v>
      </c>
      <c r="N113" s="9"/>
      <c r="O113" s="9">
        <f t="shared" si="130"/>
        <v>1143.8788235294119</v>
      </c>
      <c r="P113" s="9">
        <f>O113*(C113/C$138)</f>
        <v>8.6851004912907559</v>
      </c>
      <c r="Q113" s="16">
        <f>AVERAGE(Q111:Q112)</f>
        <v>2.7117786657093169E-3</v>
      </c>
      <c r="R113" s="16">
        <f>Q113*(B113/B$138)</f>
        <v>5.2149589725179177E-5</v>
      </c>
      <c r="S113" s="9">
        <f t="shared" ref="S113" si="131">SUM(S111:S112)</f>
        <v>3909.2370719999999</v>
      </c>
      <c r="T113" s="9">
        <f t="shared" ref="T113" si="132">SUM(T111:T112)</f>
        <v>1015.9229047619049</v>
      </c>
      <c r="U113" s="9">
        <f t="shared" ref="U113" si="133">SUM(U111:U112)</f>
        <v>4925.1599767619045</v>
      </c>
      <c r="V113" s="10"/>
    </row>
    <row r="114" spans="1:23" ht="15.75" thickTop="1" x14ac:dyDescent="0.25">
      <c r="A114" t="s">
        <v>16</v>
      </c>
      <c r="B114" s="40">
        <v>1</v>
      </c>
      <c r="C114" s="40">
        <v>10</v>
      </c>
      <c r="D114" s="29">
        <v>10</v>
      </c>
      <c r="E114" s="47">
        <v>153689.54999999999</v>
      </c>
      <c r="F114" s="30">
        <v>153689.54999999999</v>
      </c>
      <c r="G114" s="6">
        <v>1138.47</v>
      </c>
      <c r="H114" s="6">
        <v>2391.0500000000002</v>
      </c>
      <c r="I114" s="6">
        <v>725.56</v>
      </c>
      <c r="J114" s="6">
        <f>G114+H114+I114</f>
        <v>4255.08</v>
      </c>
      <c r="K114" s="15">
        <f>(G114+H114+I114)/E114</f>
        <v>2.768620247765707E-2</v>
      </c>
      <c r="L114" s="20">
        <f>K114*(E114/E$118)</f>
        <v>1.2929422133608982E-3</v>
      </c>
      <c r="N114" s="6">
        <f>(G114+H114)/C114</f>
        <v>352.95200000000006</v>
      </c>
      <c r="O114" s="18">
        <f>$N114*($C114/$C$118)</f>
        <v>58.82533333333334</v>
      </c>
      <c r="Q114" s="20">
        <f>G114/(G114+H114)</f>
        <v>0.32255660826401322</v>
      </c>
      <c r="S114" s="23">
        <v>1622.95</v>
      </c>
      <c r="T114" s="23">
        <v>182.96</v>
      </c>
      <c r="U114" s="23">
        <f>S114+T114</f>
        <v>1805.91</v>
      </c>
      <c r="V114" s="24">
        <f>(J114-U114)/J114</f>
        <v>0.57558729800614794</v>
      </c>
      <c r="W114">
        <v>2019</v>
      </c>
    </row>
    <row r="115" spans="1:23" x14ac:dyDescent="0.25">
      <c r="A115" t="s">
        <v>16</v>
      </c>
      <c r="B115" s="40">
        <v>1</v>
      </c>
      <c r="C115" s="40">
        <v>18</v>
      </c>
      <c r="D115" s="29">
        <v>18</v>
      </c>
      <c r="E115" s="47">
        <v>429180</v>
      </c>
      <c r="F115" s="30">
        <v>429180</v>
      </c>
      <c r="G115" s="6">
        <v>7622.63</v>
      </c>
      <c r="H115" s="6">
        <v>600</v>
      </c>
      <c r="I115" s="6">
        <v>779.11</v>
      </c>
      <c r="J115" s="6">
        <f>G115+H115+I115</f>
        <v>9001.7400000000016</v>
      </c>
      <c r="K115" s="15">
        <f>(G115+H115+I115)/E115</f>
        <v>2.0974276527331193E-2</v>
      </c>
      <c r="L115" s="20">
        <f>K115*(E115/E$118)</f>
        <v>2.735255186670834E-3</v>
      </c>
      <c r="N115" s="6">
        <f>(G115+H115)/C115</f>
        <v>456.81277777777785</v>
      </c>
      <c r="O115" s="18">
        <f>$N115*($C115/$C$118)</f>
        <v>137.04383333333334</v>
      </c>
      <c r="Q115" s="20">
        <f>G115/(G115+H115)</f>
        <v>0.92703064591256068</v>
      </c>
      <c r="S115" s="23">
        <v>1843.34</v>
      </c>
      <c r="T115" s="23">
        <v>510.93</v>
      </c>
      <c r="U115" s="23">
        <f>S115+T115</f>
        <v>2354.27</v>
      </c>
      <c r="V115" s="24">
        <f>(J115-U115)/J115</f>
        <v>0.73846500787625502</v>
      </c>
      <c r="W115">
        <v>2019</v>
      </c>
    </row>
    <row r="116" spans="1:23" x14ac:dyDescent="0.25">
      <c r="A116" t="s">
        <v>16</v>
      </c>
      <c r="B116" s="40">
        <v>1</v>
      </c>
      <c r="C116" s="40">
        <v>26</v>
      </c>
      <c r="D116" s="29">
        <v>26</v>
      </c>
      <c r="E116" s="47">
        <v>2318086</v>
      </c>
      <c r="F116" s="30">
        <v>2318086</v>
      </c>
      <c r="G116" s="6">
        <v>18020.68</v>
      </c>
      <c r="H116" s="6">
        <v>3275.43</v>
      </c>
      <c r="I116" s="6">
        <v>8388.14</v>
      </c>
      <c r="J116" s="6">
        <f>G116+H116+I116</f>
        <v>29684.25</v>
      </c>
      <c r="K116" s="15">
        <f>(G116+H116+I116)/E116</f>
        <v>1.2805499882230426E-2</v>
      </c>
      <c r="L116" s="20">
        <f>K116*(E116/E$118)</f>
        <v>9.0198115891964997E-3</v>
      </c>
      <c r="N116" s="6">
        <f>(G116+H116)/C116</f>
        <v>819.08115384615382</v>
      </c>
      <c r="O116" s="18">
        <f>$N116*($C116/$C$118)</f>
        <v>354.93516666666665</v>
      </c>
      <c r="Q116" s="20">
        <f>G116/(G116+H116)</f>
        <v>0.8461958545480841</v>
      </c>
      <c r="S116" s="23">
        <v>3354.47</v>
      </c>
      <c r="T116" s="23">
        <v>2759.63</v>
      </c>
      <c r="U116" s="23">
        <f>S116+T116</f>
        <v>6114.1</v>
      </c>
      <c r="V116" s="24">
        <f>(J116-U116)/J116</f>
        <v>0.79402881999713659</v>
      </c>
      <c r="W116">
        <v>2019</v>
      </c>
    </row>
    <row r="117" spans="1:23" x14ac:dyDescent="0.25">
      <c r="A117" t="s">
        <v>16</v>
      </c>
      <c r="B117" s="40">
        <v>1</v>
      </c>
      <c r="C117" s="40">
        <v>6</v>
      </c>
      <c r="D117" s="29">
        <v>6</v>
      </c>
      <c r="E117" s="47">
        <v>390050</v>
      </c>
      <c r="F117" s="30">
        <v>390050</v>
      </c>
      <c r="G117" s="6">
        <v>4485.5749999999998</v>
      </c>
      <c r="H117" s="6">
        <v>300</v>
      </c>
      <c r="I117" s="6">
        <v>1256.6658999999991</v>
      </c>
      <c r="J117" s="6">
        <f>G117+H117+I117</f>
        <v>6042.2408999999989</v>
      </c>
      <c r="K117" s="15">
        <f>(G117+H117+I117)/E117</f>
        <v>1.549093936674785E-2</v>
      </c>
      <c r="L117" s="20">
        <f>K117*(E117/E$118)</f>
        <v>1.8359862383094429E-3</v>
      </c>
      <c r="N117" s="6">
        <f>(G117+H117)/C117</f>
        <v>797.5958333333333</v>
      </c>
      <c r="O117" s="18">
        <f>$N117*($C117/$C$118)</f>
        <v>79.759583333333339</v>
      </c>
      <c r="Q117" s="20">
        <f>G117/(G117+H117)</f>
        <v>0.93731160832292881</v>
      </c>
      <c r="S117" s="23">
        <v>1812.04</v>
      </c>
      <c r="T117" s="23">
        <v>464.34523809523824</v>
      </c>
      <c r="U117" s="23">
        <f>S117+T117</f>
        <v>2276.385238095238</v>
      </c>
      <c r="V117" s="24">
        <f>(J117-U117)/J117</f>
        <v>0.62325480301600711</v>
      </c>
      <c r="W117">
        <v>2021</v>
      </c>
    </row>
    <row r="118" spans="1:23" s="8" customFormat="1" ht="15.75" thickBot="1" x14ac:dyDescent="0.3">
      <c r="A118" s="8" t="str">
        <f>A117</f>
        <v>Principal</v>
      </c>
      <c r="B118" s="41">
        <f>SUM(B114:B117)</f>
        <v>4</v>
      </c>
      <c r="C118" s="41">
        <f t="shared" ref="C118" si="134">SUM(C114:C117)</f>
        <v>60</v>
      </c>
      <c r="D118" s="27">
        <f>AVERAGE(D114:D117)</f>
        <v>15</v>
      </c>
      <c r="E118" s="9">
        <f t="shared" ref="E118" si="135">SUM(E114:E117)</f>
        <v>3291005.55</v>
      </c>
      <c r="F118" s="9">
        <f>AVERAGE(F114:F117)</f>
        <v>822751.38749999995</v>
      </c>
      <c r="G118" s="9">
        <f t="shared" ref="G118" si="136">SUM(G114:G117)</f>
        <v>31267.355</v>
      </c>
      <c r="H118" s="9">
        <f t="shared" ref="H118" si="137">SUM(H114:H117)</f>
        <v>6566.48</v>
      </c>
      <c r="I118" s="9">
        <f t="shared" ref="I118" si="138">SUM(I114:I117)</f>
        <v>11149.475899999998</v>
      </c>
      <c r="J118" s="9">
        <f t="shared" ref="J118:O118" si="139">SUM(J114:J117)</f>
        <v>48983.310899999997</v>
      </c>
      <c r="K118" s="16"/>
      <c r="L118" s="16">
        <f t="shared" si="139"/>
        <v>1.4883995227537675E-2</v>
      </c>
      <c r="M118" s="16">
        <f>L118*(E118/E$138)</f>
        <v>3.9013191852478102E-4</v>
      </c>
      <c r="N118" s="9"/>
      <c r="O118" s="9">
        <f t="shared" si="139"/>
        <v>630.56391666666661</v>
      </c>
      <c r="P118" s="9">
        <f>O118*(C118/C$138)</f>
        <v>16.897648503796336</v>
      </c>
      <c r="Q118" s="16">
        <f>AVERAGE(Q114:Q117)</f>
        <v>0.7582736792618967</v>
      </c>
      <c r="R118" s="16">
        <f>Q118*(B118/B$138)</f>
        <v>2.916437227930372E-2</v>
      </c>
      <c r="S118" s="9">
        <f t="shared" ref="S118" si="140">SUM(S114:S117)</f>
        <v>8632.7999999999993</v>
      </c>
      <c r="T118" s="9">
        <f t="shared" ref="T118" si="141">SUM(T114:T117)</f>
        <v>3917.8652380952381</v>
      </c>
      <c r="U118" s="9">
        <f t="shared" ref="U118" si="142">SUM(U114:U117)</f>
        <v>12550.665238095238</v>
      </c>
    </row>
    <row r="119" spans="1:23" ht="15.75" thickTop="1" x14ac:dyDescent="0.25">
      <c r="A119" t="s">
        <v>35</v>
      </c>
      <c r="B119" s="40">
        <v>1</v>
      </c>
      <c r="C119" s="40">
        <v>18</v>
      </c>
      <c r="D119" s="29">
        <v>18</v>
      </c>
      <c r="E119" s="47">
        <v>758973.29</v>
      </c>
      <c r="F119" s="30">
        <v>758973.29</v>
      </c>
      <c r="G119" s="6">
        <v>0</v>
      </c>
      <c r="H119" s="6">
        <v>3741.28</v>
      </c>
      <c r="I119" s="6">
        <v>4279.88</v>
      </c>
      <c r="J119" s="6">
        <f>G119+H119+I119</f>
        <v>8021.16</v>
      </c>
      <c r="K119" s="15">
        <f>(G119+H119+I119)/E119</f>
        <v>1.0568435155339919E-2</v>
      </c>
      <c r="L119" s="20">
        <f>K119</f>
        <v>1.0568435155339919E-2</v>
      </c>
      <c r="N119" s="6">
        <f>(G119+H119)/C119</f>
        <v>207.84888888888889</v>
      </c>
      <c r="O119" s="18">
        <f>$N119</f>
        <v>207.84888888888889</v>
      </c>
      <c r="Q119" s="20">
        <f>G119/(G119+H119)</f>
        <v>0</v>
      </c>
      <c r="S119" s="23">
        <v>2107.1799999999998</v>
      </c>
      <c r="T119" s="23">
        <v>903.54</v>
      </c>
      <c r="U119" s="23">
        <f>S119+T119</f>
        <v>3010.72</v>
      </c>
      <c r="V119" s="24">
        <f>(J119-U119)/J119</f>
        <v>0.62465279336155877</v>
      </c>
      <c r="W119">
        <v>2019</v>
      </c>
    </row>
    <row r="120" spans="1:23" s="8" customFormat="1" ht="15.75" thickBot="1" x14ac:dyDescent="0.3">
      <c r="A120" s="8" t="str">
        <f>A119</f>
        <v>Sentinel Benefits</v>
      </c>
      <c r="B120" s="41">
        <f>SUM(B119)</f>
        <v>1</v>
      </c>
      <c r="C120" s="41">
        <f t="shared" ref="C120" si="143">SUM(C119)</f>
        <v>18</v>
      </c>
      <c r="D120" s="27">
        <f>AVERAGE(D119)</f>
        <v>18</v>
      </c>
      <c r="E120" s="9">
        <f t="shared" ref="E120" si="144">SUM(E119)</f>
        <v>758973.29</v>
      </c>
      <c r="F120" s="9">
        <f>AVERAGE(F119)</f>
        <v>758973.29</v>
      </c>
      <c r="G120" s="9">
        <f t="shared" ref="G120" si="145">SUM(G119)</f>
        <v>0</v>
      </c>
      <c r="H120" s="9">
        <f t="shared" ref="H120" si="146">SUM(H119)</f>
        <v>3741.28</v>
      </c>
      <c r="I120" s="9">
        <f t="shared" ref="I120" si="147">SUM(I119)</f>
        <v>4279.88</v>
      </c>
      <c r="J120" s="9">
        <f t="shared" ref="J120:O120" si="148">SUM(J119)</f>
        <v>8021.16</v>
      </c>
      <c r="K120" s="16"/>
      <c r="L120" s="16">
        <f t="shared" si="148"/>
        <v>1.0568435155339919E-2</v>
      </c>
      <c r="M120" s="16">
        <f>L120*(E120/E$138)</f>
        <v>6.3885239321260999E-5</v>
      </c>
      <c r="N120" s="9"/>
      <c r="O120" s="9">
        <f t="shared" si="148"/>
        <v>207.84888888888889</v>
      </c>
      <c r="P120" s="9">
        <f>O120*(C120/C$138)</f>
        <v>1.6709602501116572</v>
      </c>
      <c r="Q120" s="16">
        <f>AVERAGE(Q119)</f>
        <v>0</v>
      </c>
      <c r="R120" s="16">
        <f>Q120*(B120/B$138)</f>
        <v>0</v>
      </c>
      <c r="S120" s="9">
        <f t="shared" ref="S120" si="149">SUM(S119)</f>
        <v>2107.1799999999998</v>
      </c>
      <c r="T120" s="9">
        <f t="shared" ref="T120" si="150">SUM(T119)</f>
        <v>903.54</v>
      </c>
      <c r="U120" s="9">
        <f t="shared" ref="U120" si="151">SUM(U119)</f>
        <v>3010.72</v>
      </c>
      <c r="V120" s="10"/>
    </row>
    <row r="121" spans="1:23" ht="15.75" thickTop="1" x14ac:dyDescent="0.25">
      <c r="A121" t="s">
        <v>36</v>
      </c>
      <c r="B121" s="40">
        <v>1</v>
      </c>
      <c r="C121" s="40">
        <v>20</v>
      </c>
      <c r="D121" s="29">
        <v>20</v>
      </c>
      <c r="E121" s="47">
        <v>732388.39</v>
      </c>
      <c r="F121" s="30">
        <v>732388.39</v>
      </c>
      <c r="G121" s="6">
        <v>8770.7999999999993</v>
      </c>
      <c r="H121" s="6">
        <v>1750</v>
      </c>
      <c r="I121" s="6">
        <v>1985.26</v>
      </c>
      <c r="J121" s="6">
        <f>G121+H121+I121</f>
        <v>12506.06</v>
      </c>
      <c r="K121" s="15">
        <f>(G121+H121+I121)/E121</f>
        <v>1.7075721257678592E-2</v>
      </c>
      <c r="L121" s="20">
        <f>K121</f>
        <v>1.7075721257678592E-2</v>
      </c>
      <c r="N121" s="6">
        <f>(G121+H121)/C121</f>
        <v>526.04</v>
      </c>
      <c r="O121" s="18">
        <f>$N121</f>
        <v>526.04</v>
      </c>
      <c r="Q121" s="20">
        <f>G121/(G121+H121)</f>
        <v>0.83366283932780771</v>
      </c>
      <c r="S121" s="23">
        <v>2085.91</v>
      </c>
      <c r="T121" s="23">
        <v>871.89</v>
      </c>
      <c r="U121" s="23">
        <f>S121+T121</f>
        <v>2957.7999999999997</v>
      </c>
      <c r="V121" s="24">
        <f>(J121-U121)/J121</f>
        <v>0.76349065972816388</v>
      </c>
      <c r="W121">
        <v>2019</v>
      </c>
    </row>
    <row r="122" spans="1:23" s="8" customFormat="1" ht="15.75" thickBot="1" x14ac:dyDescent="0.3">
      <c r="A122" s="8" t="str">
        <f>A121</f>
        <v>Sentry Life</v>
      </c>
      <c r="B122" s="41">
        <f>SUM(B121)</f>
        <v>1</v>
      </c>
      <c r="C122" s="41">
        <f t="shared" ref="C122" si="152">SUM(C121)</f>
        <v>20</v>
      </c>
      <c r="D122" s="27">
        <f>AVERAGE(D121)</f>
        <v>20</v>
      </c>
      <c r="E122" s="9">
        <f t="shared" ref="E122" si="153">SUM(E121)</f>
        <v>732388.39</v>
      </c>
      <c r="F122" s="9">
        <f>AVERAGE(F121)</f>
        <v>732388.39</v>
      </c>
      <c r="G122" s="9">
        <f t="shared" ref="G122" si="154">SUM(G121)</f>
        <v>8770.7999999999993</v>
      </c>
      <c r="H122" s="9">
        <f t="shared" ref="H122" si="155">SUM(H121)</f>
        <v>1750</v>
      </c>
      <c r="I122" s="9">
        <f t="shared" ref="I122" si="156">SUM(I121)</f>
        <v>1985.26</v>
      </c>
      <c r="J122" s="9">
        <f t="shared" ref="J122:O122" si="157">SUM(J121)</f>
        <v>12506.06</v>
      </c>
      <c r="K122" s="16"/>
      <c r="L122" s="16">
        <f t="shared" si="157"/>
        <v>1.7075721257678592E-2</v>
      </c>
      <c r="M122" s="16">
        <f>L122*(E122/E$138)</f>
        <v>9.9605622636382928E-5</v>
      </c>
      <c r="N122" s="9"/>
      <c r="O122" s="9">
        <f t="shared" si="157"/>
        <v>526.04</v>
      </c>
      <c r="P122" s="9">
        <f>O122*(C122/C$138)</f>
        <v>4.6988834301027236</v>
      </c>
      <c r="Q122" s="16">
        <f>AVERAGE(Q121)</f>
        <v>0.83366283932780771</v>
      </c>
      <c r="R122" s="16">
        <f>Q122*(B122/B$138)</f>
        <v>8.0159888396904595E-3</v>
      </c>
      <c r="S122" s="9">
        <f t="shared" ref="S122" si="158">SUM(S121)</f>
        <v>2085.91</v>
      </c>
      <c r="T122" s="9">
        <f t="shared" ref="T122" si="159">SUM(T121)</f>
        <v>871.89</v>
      </c>
      <c r="U122" s="9">
        <f t="shared" ref="U122" si="160">SUM(U121)</f>
        <v>2957.7999999999997</v>
      </c>
      <c r="V122" s="10"/>
    </row>
    <row r="123" spans="1:23" ht="15.75" thickTop="1" x14ac:dyDescent="0.25">
      <c r="A123" t="s">
        <v>37</v>
      </c>
      <c r="B123" s="40">
        <v>1</v>
      </c>
      <c r="C123" s="40">
        <v>14</v>
      </c>
      <c r="D123" s="29">
        <v>14</v>
      </c>
      <c r="E123" s="47">
        <v>395368.8</v>
      </c>
      <c r="F123" s="30">
        <v>395368.8</v>
      </c>
      <c r="G123" s="6">
        <v>0</v>
      </c>
      <c r="H123" s="6">
        <v>4744.4241599999987</v>
      </c>
      <c r="I123" s="6">
        <v>249.69925300000003</v>
      </c>
      <c r="J123" s="6">
        <f>G123+H123+I123</f>
        <v>4994.1234129999984</v>
      </c>
      <c r="K123" s="15">
        <f>(G123+H123+I123)/E123</f>
        <v>1.2631556695925422E-2</v>
      </c>
      <c r="L123" s="20">
        <f>K123*(E123/E$125)</f>
        <v>4.9338228712643793E-3</v>
      </c>
      <c r="N123" s="6">
        <f>(G123+H123)/C123</f>
        <v>338.88743999999991</v>
      </c>
      <c r="O123" s="18">
        <f>$N123*($C123/$C$125)</f>
        <v>197.68433999999996</v>
      </c>
      <c r="Q123" s="20">
        <f>G123/(G123+H123)</f>
        <v>0</v>
      </c>
      <c r="S123" s="23">
        <v>1816.29504</v>
      </c>
      <c r="T123" s="23">
        <v>470.677142857143</v>
      </c>
      <c r="U123" s="23">
        <f>S123+T123</f>
        <v>2286.9721828571428</v>
      </c>
      <c r="V123" s="24">
        <f>(J123-U123)/J123</f>
        <v>0.54206734721372341</v>
      </c>
      <c r="W123">
        <v>2021</v>
      </c>
    </row>
    <row r="124" spans="1:23" x14ac:dyDescent="0.25">
      <c r="A124" t="s">
        <v>37</v>
      </c>
      <c r="B124" s="40">
        <v>1</v>
      </c>
      <c r="C124" s="40">
        <v>10</v>
      </c>
      <c r="D124" s="29">
        <v>10</v>
      </c>
      <c r="E124" s="47">
        <v>616853.06999999995</v>
      </c>
      <c r="F124" s="30">
        <v>616853.06999999995</v>
      </c>
      <c r="G124" s="6">
        <v>0</v>
      </c>
      <c r="H124" s="6">
        <v>6117.34</v>
      </c>
      <c r="I124" s="6">
        <v>524.09</v>
      </c>
      <c r="J124" s="6">
        <f>G124+H124+I124</f>
        <v>6641.43</v>
      </c>
      <c r="K124" s="15">
        <f>(G124+H124+I124)/E124</f>
        <v>1.0766631995525289E-2</v>
      </c>
      <c r="L124" s="20">
        <f>K124*(E124/E$125)</f>
        <v>6.5612393851952645E-3</v>
      </c>
      <c r="N124" s="6">
        <f>(G124+H124)/C124</f>
        <v>611.73400000000004</v>
      </c>
      <c r="O124" s="18">
        <f>$N124*($C124/$C$125)</f>
        <v>254.88916666666668</v>
      </c>
      <c r="Q124" s="20">
        <f>G124/(G124+H124)</f>
        <v>0</v>
      </c>
      <c r="S124" s="23">
        <v>1993.48</v>
      </c>
      <c r="T124" s="23">
        <v>734.35</v>
      </c>
      <c r="U124" s="23">
        <f>S124+T124</f>
        <v>2727.83</v>
      </c>
      <c r="V124" s="24">
        <f>(J124-U124)/J124</f>
        <v>0.58927068417494433</v>
      </c>
      <c r="W124">
        <v>2019</v>
      </c>
    </row>
    <row r="125" spans="1:23" s="8" customFormat="1" ht="15.75" thickBot="1" x14ac:dyDescent="0.3">
      <c r="A125" s="8" t="str">
        <f>A124</f>
        <v>Sharebuilder</v>
      </c>
      <c r="B125" s="41">
        <f>SUM(B123:B124)</f>
        <v>2</v>
      </c>
      <c r="C125" s="41">
        <f t="shared" ref="C125" si="161">SUM(C123:C124)</f>
        <v>24</v>
      </c>
      <c r="D125" s="27">
        <f>AVERAGE(D123:D124)</f>
        <v>12</v>
      </c>
      <c r="E125" s="9">
        <f t="shared" ref="E125" si="162">SUM(E123:E124)</f>
        <v>1012221.8699999999</v>
      </c>
      <c r="F125" s="9">
        <f>AVERAGE(F123:F124)</f>
        <v>506110.93499999994</v>
      </c>
      <c r="G125" s="9">
        <f t="shared" ref="G125" si="163">SUM(G123:G124)</f>
        <v>0</v>
      </c>
      <c r="H125" s="9">
        <f t="shared" ref="H125" si="164">SUM(H123:H124)</f>
        <v>10861.764159999999</v>
      </c>
      <c r="I125" s="9">
        <f t="shared" ref="I125" si="165">SUM(I123:I124)</f>
        <v>773.78925300000003</v>
      </c>
      <c r="J125" s="9">
        <f t="shared" ref="J125:O125" si="166">SUM(J123:J124)</f>
        <v>11635.553412999998</v>
      </c>
      <c r="K125" s="16"/>
      <c r="L125" s="16">
        <f t="shared" si="166"/>
        <v>1.1495062256459644E-2</v>
      </c>
      <c r="M125" s="16">
        <f>L125*(E125/E$138)</f>
        <v>9.2672395816168751E-5</v>
      </c>
      <c r="N125" s="9"/>
      <c r="O125" s="9">
        <f t="shared" si="166"/>
        <v>452.57350666666662</v>
      </c>
      <c r="P125" s="9">
        <f>O125*(C125/C$138)</f>
        <v>4.8511675569450645</v>
      </c>
      <c r="Q125" s="16">
        <f>AVERAGE(Q123:Q124)</f>
        <v>0</v>
      </c>
      <c r="R125" s="16">
        <f>Q125*(B125/B$138)</f>
        <v>0</v>
      </c>
      <c r="S125" s="9">
        <f t="shared" ref="S125" si="167">SUM(S123:S124)</f>
        <v>3809.77504</v>
      </c>
      <c r="T125" s="9">
        <f t="shared" ref="T125" si="168">SUM(T123:T124)</f>
        <v>1205.027142857143</v>
      </c>
      <c r="U125" s="9">
        <f t="shared" ref="U125" si="169">SUM(U123:U124)</f>
        <v>5014.8021828571427</v>
      </c>
      <c r="V125" s="10"/>
    </row>
    <row r="126" spans="1:23" ht="15.75" thickTop="1" x14ac:dyDescent="0.25">
      <c r="A126" t="s">
        <v>17</v>
      </c>
      <c r="B126" s="40">
        <v>1</v>
      </c>
      <c r="C126" s="40">
        <v>91</v>
      </c>
      <c r="D126" s="29">
        <v>91</v>
      </c>
      <c r="E126" s="47">
        <v>4950881</v>
      </c>
      <c r="F126" s="30">
        <v>4950881</v>
      </c>
      <c r="G126" s="6">
        <v>2535.69</v>
      </c>
      <c r="H126" s="6">
        <v>2565</v>
      </c>
      <c r="I126" s="6">
        <v>24460.06</v>
      </c>
      <c r="J126" s="6">
        <f>G126+H126+I126</f>
        <v>29560.75</v>
      </c>
      <c r="K126" s="15">
        <f>(G126+H126+I126)/E126</f>
        <v>5.9708060040223141E-3</v>
      </c>
      <c r="L126" s="20">
        <f>K126</f>
        <v>5.9708060040223141E-3</v>
      </c>
      <c r="N126" s="6">
        <f>(G126+H126)/C126</f>
        <v>56.05153846153847</v>
      </c>
      <c r="O126" s="18">
        <f>$N126</f>
        <v>56.05153846153847</v>
      </c>
      <c r="Q126" s="20">
        <f>G126/(G126+H126)</f>
        <v>0.49712685930727013</v>
      </c>
      <c r="S126" s="23">
        <v>7290.7</v>
      </c>
      <c r="T126" s="23">
        <v>5893.91</v>
      </c>
      <c r="U126" s="23">
        <f>S126+T126</f>
        <v>13184.61</v>
      </c>
      <c r="V126" s="24">
        <f>(J126-U126)/J126</f>
        <v>0.55398256133555468</v>
      </c>
      <c r="W126">
        <v>2020</v>
      </c>
    </row>
    <row r="127" spans="1:23" s="8" customFormat="1" ht="15.75" thickBot="1" x14ac:dyDescent="0.3">
      <c r="A127" s="8" t="str">
        <f>A126</f>
        <v>T. Rowe Price</v>
      </c>
      <c r="B127" s="41">
        <f>SUM(B126)</f>
        <v>1</v>
      </c>
      <c r="C127" s="41">
        <f t="shared" ref="C127" si="170">SUM(C126)</f>
        <v>91</v>
      </c>
      <c r="D127" s="27">
        <f>AVERAGE(D126)</f>
        <v>91</v>
      </c>
      <c r="E127" s="9">
        <f t="shared" ref="E127" si="171">SUM(E126)</f>
        <v>4950881</v>
      </c>
      <c r="F127" s="9">
        <f>AVERAGE(F126)</f>
        <v>4950881</v>
      </c>
      <c r="G127" s="9">
        <f t="shared" ref="G127" si="172">SUM(G126)</f>
        <v>2535.69</v>
      </c>
      <c r="H127" s="9">
        <f t="shared" ref="H127" si="173">SUM(H126)</f>
        <v>2565</v>
      </c>
      <c r="I127" s="9">
        <f t="shared" ref="I127" si="174">SUM(I126)</f>
        <v>24460.06</v>
      </c>
      <c r="J127" s="9">
        <f t="shared" ref="J127:O127" si="175">SUM(J126)</f>
        <v>29560.75</v>
      </c>
      <c r="K127" s="16"/>
      <c r="L127" s="16">
        <f t="shared" si="175"/>
        <v>5.9708060040223141E-3</v>
      </c>
      <c r="M127" s="16">
        <f>L127*(E127/E$138)</f>
        <v>2.3543921181798719E-4</v>
      </c>
      <c r="N127" s="9"/>
      <c r="O127" s="9">
        <f t="shared" si="175"/>
        <v>56.05153846153847</v>
      </c>
      <c r="P127" s="9">
        <f>O127*(C127/C$138)</f>
        <v>2.2781107637338103</v>
      </c>
      <c r="Q127" s="16">
        <f>AVERAGE(Q126)</f>
        <v>0.49712685930727013</v>
      </c>
      <c r="R127" s="16">
        <f>Q127*(B127/B$138)</f>
        <v>4.780065954877598E-3</v>
      </c>
      <c r="S127" s="9">
        <f t="shared" ref="S127" si="176">SUM(S126)</f>
        <v>7290.7</v>
      </c>
      <c r="T127" s="9">
        <f t="shared" ref="T127" si="177">SUM(T126)</f>
        <v>5893.91</v>
      </c>
      <c r="U127" s="9">
        <f t="shared" ref="U127" si="178">SUM(U126)</f>
        <v>13184.61</v>
      </c>
      <c r="V127" s="10"/>
    </row>
    <row r="128" spans="1:23" ht="15.75" thickTop="1" x14ac:dyDescent="0.25">
      <c r="A128" t="s">
        <v>18</v>
      </c>
      <c r="B128" s="40">
        <v>1</v>
      </c>
      <c r="C128" s="40">
        <v>52</v>
      </c>
      <c r="D128" s="29">
        <v>52</v>
      </c>
      <c r="E128" s="47">
        <v>812310.95</v>
      </c>
      <c r="F128" s="30">
        <v>812310.95</v>
      </c>
      <c r="G128" s="6">
        <v>5007.7700000000004</v>
      </c>
      <c r="H128" s="6">
        <v>0</v>
      </c>
      <c r="I128" s="6">
        <v>3376.83</v>
      </c>
      <c r="J128" s="6">
        <f>G128+H128+I128</f>
        <v>8384.6</v>
      </c>
      <c r="K128" s="15">
        <f>(G128+H128+I128)/E128</f>
        <v>1.0321909362418421E-2</v>
      </c>
      <c r="L128" s="20">
        <f>K128</f>
        <v>1.0321909362418421E-2</v>
      </c>
      <c r="N128" s="6">
        <f>(G128+H128)/C128</f>
        <v>96.303269230769246</v>
      </c>
      <c r="O128" s="18">
        <f>$N128</f>
        <v>96.303269230769246</v>
      </c>
      <c r="Q128" s="20">
        <f>G128/(G128+H128)</f>
        <v>1</v>
      </c>
      <c r="S128" s="23">
        <v>2809.85</v>
      </c>
      <c r="T128" s="23">
        <v>967.04</v>
      </c>
      <c r="U128" s="23">
        <f>S128+T128</f>
        <v>3776.89</v>
      </c>
      <c r="V128" s="24">
        <f>(J128-U128)/J128</f>
        <v>0.54954440283376671</v>
      </c>
      <c r="W128">
        <v>2020</v>
      </c>
    </row>
    <row r="129" spans="1:23" s="8" customFormat="1" ht="15.75" thickBot="1" x14ac:dyDescent="0.3">
      <c r="A129" s="8" t="str">
        <f>A128</f>
        <v>Transamerica</v>
      </c>
      <c r="B129" s="41">
        <f>SUM(B128)</f>
        <v>1</v>
      </c>
      <c r="C129" s="41">
        <f t="shared" ref="C129" si="179">SUM(C128)</f>
        <v>52</v>
      </c>
      <c r="D129" s="27">
        <f>AVERAGE(D128)</f>
        <v>52</v>
      </c>
      <c r="E129" s="9">
        <f t="shared" ref="E129" si="180">SUM(E128)</f>
        <v>812310.95</v>
      </c>
      <c r="F129" s="9">
        <f>AVERAGE(F128)</f>
        <v>812310.95</v>
      </c>
      <c r="G129" s="9">
        <f t="shared" ref="G129" si="181">SUM(G128)</f>
        <v>5007.7700000000004</v>
      </c>
      <c r="H129" s="9">
        <f t="shared" ref="H129" si="182">SUM(H128)</f>
        <v>0</v>
      </c>
      <c r="I129" s="9">
        <f t="shared" ref="I129" si="183">SUM(I128)</f>
        <v>3376.83</v>
      </c>
      <c r="J129" s="9">
        <f t="shared" ref="J129:O129" si="184">SUM(J128)</f>
        <v>8384.6</v>
      </c>
      <c r="K129" s="16"/>
      <c r="L129" s="16">
        <f t="shared" si="184"/>
        <v>1.0321909362418421E-2</v>
      </c>
      <c r="M129" s="16">
        <f>L129*(E129/E$138)</f>
        <v>6.6779889394183022E-5</v>
      </c>
      <c r="N129" s="9"/>
      <c r="O129" s="9">
        <f t="shared" si="184"/>
        <v>96.303269230769246</v>
      </c>
      <c r="P129" s="9">
        <f>O129*(C129/C$138)</f>
        <v>2.2366100937918718</v>
      </c>
      <c r="Q129" s="16">
        <f>AVERAGE(Q128)</f>
        <v>1</v>
      </c>
      <c r="R129" s="16">
        <f>Q129*(B129/B$138)</f>
        <v>9.6153846153846159E-3</v>
      </c>
      <c r="S129" s="9">
        <f t="shared" ref="S129" si="185">SUM(S128)</f>
        <v>2809.85</v>
      </c>
      <c r="T129" s="9">
        <f t="shared" ref="T129" si="186">SUM(T128)</f>
        <v>967.04</v>
      </c>
      <c r="U129" s="9">
        <f t="shared" ref="U129" si="187">SUM(U128)</f>
        <v>3776.89</v>
      </c>
      <c r="V129" s="10"/>
    </row>
    <row r="130" spans="1:23" ht="15.75" thickTop="1" x14ac:dyDescent="0.25">
      <c r="A130" t="s">
        <v>38</v>
      </c>
      <c r="B130" s="40">
        <v>1</v>
      </c>
      <c r="C130" s="40">
        <v>21</v>
      </c>
      <c r="D130" s="29">
        <v>21</v>
      </c>
      <c r="E130" s="47">
        <v>684689.89</v>
      </c>
      <c r="F130" s="30">
        <v>684689.89</v>
      </c>
      <c r="G130" s="6">
        <v>0</v>
      </c>
      <c r="H130" s="6">
        <v>2476.58</v>
      </c>
      <c r="I130" s="6">
        <v>536.49</v>
      </c>
      <c r="J130" s="6">
        <f>G130+H130+I130</f>
        <v>3013.0699999999997</v>
      </c>
      <c r="K130" s="15">
        <f>(G130+H130+I130)/E130</f>
        <v>4.4006345704914671E-3</v>
      </c>
      <c r="L130" s="20">
        <f>K130</f>
        <v>4.4006345704914671E-3</v>
      </c>
      <c r="N130" s="6">
        <f>(G130+H130)/C130</f>
        <v>117.93238095238095</v>
      </c>
      <c r="O130" s="18">
        <f>$N130</f>
        <v>117.93238095238095</v>
      </c>
      <c r="Q130" s="20">
        <f>G130/(G130+H130)</f>
        <v>0</v>
      </c>
      <c r="S130" s="23">
        <v>2047.75</v>
      </c>
      <c r="T130" s="23">
        <v>536.49</v>
      </c>
      <c r="U130" s="23">
        <f>S130+T130</f>
        <v>2584.2399999999998</v>
      </c>
      <c r="V130" s="24">
        <f>(J130-U130)/J130</f>
        <v>0.14232327825108609</v>
      </c>
      <c r="W130">
        <v>2020</v>
      </c>
    </row>
    <row r="131" spans="1:23" s="8" customFormat="1" ht="15.75" thickBot="1" x14ac:dyDescent="0.3">
      <c r="A131" s="8" t="str">
        <f>A130</f>
        <v>Ubiquity</v>
      </c>
      <c r="B131" s="41">
        <f>SUM(B130)</f>
        <v>1</v>
      </c>
      <c r="C131" s="41">
        <f t="shared" ref="C131" si="188">SUM(C130)</f>
        <v>21</v>
      </c>
      <c r="D131" s="27">
        <f>AVERAGE(D130)</f>
        <v>21</v>
      </c>
      <c r="E131" s="9">
        <f t="shared" ref="E131" si="189">SUM(E130)</f>
        <v>684689.89</v>
      </c>
      <c r="F131" s="9">
        <f>AVERAGE(F130)</f>
        <v>684689.89</v>
      </c>
      <c r="G131" s="9">
        <f t="shared" ref="G131" si="190">SUM(G130)</f>
        <v>0</v>
      </c>
      <c r="H131" s="9">
        <f t="shared" ref="H131" si="191">SUM(H130)</f>
        <v>2476.58</v>
      </c>
      <c r="I131" s="9">
        <f t="shared" ref="I131" si="192">SUM(I130)</f>
        <v>536.49</v>
      </c>
      <c r="J131" s="9">
        <f t="shared" ref="J131:O131" si="193">SUM(J130)</f>
        <v>3013.0699999999997</v>
      </c>
      <c r="K131" s="16"/>
      <c r="L131" s="16">
        <f t="shared" si="193"/>
        <v>4.4006345704914671E-3</v>
      </c>
      <c r="M131" s="16">
        <f>L131*(E131/E$138)</f>
        <v>2.399786290782279E-5</v>
      </c>
      <c r="N131" s="9"/>
      <c r="O131" s="9">
        <f t="shared" si="193"/>
        <v>117.93238095238095</v>
      </c>
      <c r="P131" s="9">
        <f>O131*(C131/C$138)</f>
        <v>1.106109870477892</v>
      </c>
      <c r="Q131" s="16">
        <f>AVERAGE(Q130)</f>
        <v>0</v>
      </c>
      <c r="R131" s="16">
        <f>Q131*(B131/B$138)</f>
        <v>0</v>
      </c>
      <c r="S131" s="9">
        <f t="shared" ref="S131" si="194">SUM(S130)</f>
        <v>2047.75</v>
      </c>
      <c r="T131" s="9">
        <f t="shared" ref="T131" si="195">SUM(T130)</f>
        <v>536.49</v>
      </c>
      <c r="U131" s="9">
        <f t="shared" ref="U131" si="196">SUM(U130)</f>
        <v>2584.2399999999998</v>
      </c>
      <c r="V131" s="10"/>
    </row>
    <row r="132" spans="1:23" ht="15.75" thickTop="1" x14ac:dyDescent="0.25">
      <c r="A132" t="s">
        <v>39</v>
      </c>
      <c r="B132" s="40">
        <v>1</v>
      </c>
      <c r="C132" s="40">
        <v>3</v>
      </c>
      <c r="D132" s="29">
        <v>3</v>
      </c>
      <c r="E132" s="47">
        <v>120702.32</v>
      </c>
      <c r="F132" s="30">
        <v>120702.32</v>
      </c>
      <c r="G132" s="6">
        <v>0</v>
      </c>
      <c r="H132" s="6">
        <v>3475</v>
      </c>
      <c r="I132" s="6">
        <v>84.28</v>
      </c>
      <c r="J132" s="6">
        <f>G132+H132+I132</f>
        <v>3559.28</v>
      </c>
      <c r="K132" s="15">
        <f>(G132+H132+I132)/E132</f>
        <v>2.9488082747705265E-2</v>
      </c>
      <c r="L132" s="20">
        <f>K132*(E132/E$134)</f>
        <v>1.2186593117797458E-2</v>
      </c>
      <c r="N132" s="6">
        <f>(G132+H132)/C132</f>
        <v>1158.3333333333333</v>
      </c>
      <c r="O132" s="18">
        <f>$N132*($C132/$C$134)</f>
        <v>151.08695652173913</v>
      </c>
      <c r="Q132" s="20">
        <f>G132/(G132+H132)</f>
        <v>0</v>
      </c>
      <c r="S132" s="23">
        <v>1596.56</v>
      </c>
      <c r="T132" s="23">
        <v>143.69</v>
      </c>
      <c r="U132" s="23">
        <f>S132+T132</f>
        <v>1740.25</v>
      </c>
      <c r="V132" s="24">
        <f>(J132-U132)/J132</f>
        <v>0.51106684497988364</v>
      </c>
      <c r="W132">
        <v>2019</v>
      </c>
    </row>
    <row r="133" spans="1:23" x14ac:dyDescent="0.25">
      <c r="A133" t="s">
        <v>39</v>
      </c>
      <c r="B133" s="40">
        <v>1</v>
      </c>
      <c r="C133" s="40">
        <v>20</v>
      </c>
      <c r="D133" s="29">
        <v>20</v>
      </c>
      <c r="E133" s="47">
        <v>171362.9</v>
      </c>
      <c r="F133" s="30">
        <v>171362.9</v>
      </c>
      <c r="G133" s="6">
        <v>0</v>
      </c>
      <c r="H133" s="6">
        <v>4200</v>
      </c>
      <c r="I133" s="6">
        <v>153.29</v>
      </c>
      <c r="J133" s="6">
        <f>G133+H133+I133</f>
        <v>4353.29</v>
      </c>
      <c r="K133" s="15">
        <f>(G133+H133+I133)/E133</f>
        <v>2.5403923486355565E-2</v>
      </c>
      <c r="L133" s="20">
        <f>K133*(E133/E$134)</f>
        <v>1.4905198229354389E-2</v>
      </c>
      <c r="N133" s="6">
        <f>(G133+H133)/C133</f>
        <v>210</v>
      </c>
      <c r="O133" s="18">
        <f>$N133*($C133/$C$134)</f>
        <v>182.60869565217391</v>
      </c>
      <c r="Q133" s="20">
        <f>G133/(G133+H133)</f>
        <v>0</v>
      </c>
      <c r="S133" s="23">
        <v>1637.09</v>
      </c>
      <c r="T133" s="23">
        <v>153.29</v>
      </c>
      <c r="U133" s="23">
        <f>S133+T133</f>
        <v>1790.3799999999999</v>
      </c>
      <c r="V133" s="24">
        <f>(J133-U133)/J133</f>
        <v>0.58872944370809199</v>
      </c>
      <c r="W133">
        <v>2020</v>
      </c>
    </row>
    <row r="134" spans="1:23" s="8" customFormat="1" ht="15.75" thickBot="1" x14ac:dyDescent="0.3">
      <c r="A134" s="8" t="str">
        <f>A133</f>
        <v>Vanguard</v>
      </c>
      <c r="B134" s="41">
        <f>SUM(B132:B133)</f>
        <v>2</v>
      </c>
      <c r="C134" s="41">
        <f t="shared" ref="C134" si="197">SUM(C132:C133)</f>
        <v>23</v>
      </c>
      <c r="D134" s="27">
        <f>AVERAGE(D132:D133)</f>
        <v>11.5</v>
      </c>
      <c r="E134" s="9">
        <f t="shared" ref="E134" si="198">SUM(E132:E133)</f>
        <v>292065.21999999997</v>
      </c>
      <c r="F134" s="9">
        <f>AVERAGE(F132:F133)</f>
        <v>146032.60999999999</v>
      </c>
      <c r="G134" s="9">
        <f t="shared" ref="G134" si="199">SUM(G132:G133)</f>
        <v>0</v>
      </c>
      <c r="H134" s="9">
        <f t="shared" ref="H134" si="200">SUM(H132:H133)</f>
        <v>7675</v>
      </c>
      <c r="I134" s="9">
        <f t="shared" ref="I134" si="201">SUM(I132:I133)</f>
        <v>237.57</v>
      </c>
      <c r="J134" s="9">
        <f t="shared" ref="J134:O134" si="202">SUM(J132:J133)</f>
        <v>7912.57</v>
      </c>
      <c r="K134" s="16"/>
      <c r="L134" s="16">
        <f t="shared" si="202"/>
        <v>2.7091791347151846E-2</v>
      </c>
      <c r="M134" s="16">
        <f>L134*(E134/E$138)</f>
        <v>6.3020364647536033E-5</v>
      </c>
      <c r="N134" s="9"/>
      <c r="O134" s="9">
        <f t="shared" si="202"/>
        <v>333.695652173913</v>
      </c>
      <c r="P134" s="9">
        <f>O134*(C134/C$138)</f>
        <v>3.4278695846359981</v>
      </c>
      <c r="Q134" s="16">
        <f>AVERAGE(Q132:Q133)</f>
        <v>0</v>
      </c>
      <c r="R134" s="16">
        <f>Q134*(B134/B$138)</f>
        <v>0</v>
      </c>
      <c r="S134" s="9">
        <f t="shared" ref="S134" si="203">SUM(S132:S133)</f>
        <v>3233.6499999999996</v>
      </c>
      <c r="T134" s="9">
        <f t="shared" ref="T134" si="204">SUM(T132:T133)</f>
        <v>296.98</v>
      </c>
      <c r="U134" s="9">
        <f t="shared" ref="U134" si="205">SUM(U132:U133)</f>
        <v>3530.63</v>
      </c>
      <c r="V134" s="10"/>
    </row>
    <row r="135" spans="1:23" ht="15.75" thickTop="1" x14ac:dyDescent="0.25">
      <c r="A135" t="s">
        <v>51</v>
      </c>
      <c r="B135" s="40">
        <v>1</v>
      </c>
      <c r="C135" s="40">
        <v>17</v>
      </c>
      <c r="D135" s="29">
        <v>17</v>
      </c>
      <c r="E135" s="47">
        <v>2096928.75</v>
      </c>
      <c r="F135" s="30">
        <v>2096928.75</v>
      </c>
      <c r="G135" s="6">
        <v>21577.8</v>
      </c>
      <c r="H135" s="6">
        <v>800</v>
      </c>
      <c r="I135" s="6">
        <v>7357.2</v>
      </c>
      <c r="J135" s="6">
        <f>G135+H135+I135</f>
        <v>29735</v>
      </c>
      <c r="K135" s="15">
        <f>(G135+H135+I135)/E135</f>
        <v>1.4180262443347205E-2</v>
      </c>
      <c r="L135" s="20">
        <f>K135</f>
        <v>1.4180262443347205E-2</v>
      </c>
      <c r="N135" s="6">
        <f>(G135+H135)/C135</f>
        <v>1316.3411764705882</v>
      </c>
      <c r="O135" s="18">
        <f>$N135</f>
        <v>1316.3411764705882</v>
      </c>
      <c r="Q135" s="20">
        <f>G135/(G135+H135)</f>
        <v>0.96425028376337263</v>
      </c>
      <c r="S135" s="23">
        <v>3177.54</v>
      </c>
      <c r="T135" s="23">
        <v>2496.34</v>
      </c>
      <c r="U135" s="23">
        <f>S135+T135</f>
        <v>5673.88</v>
      </c>
      <c r="V135" s="24">
        <f>(J135-U135)/J135</f>
        <v>0.80918513536236758</v>
      </c>
      <c r="W135">
        <v>2020</v>
      </c>
    </row>
    <row r="136" spans="1:23" s="8" customFormat="1" ht="15.75" thickBot="1" x14ac:dyDescent="0.3">
      <c r="A136" s="8" t="str">
        <f>A135</f>
        <v>Voya</v>
      </c>
      <c r="B136" s="41">
        <f>SUM(B135)</f>
        <v>1</v>
      </c>
      <c r="C136" s="41">
        <f t="shared" ref="C136" si="206">SUM(C135)</f>
        <v>17</v>
      </c>
      <c r="D136" s="27">
        <f>AVERAGE(D135)</f>
        <v>17</v>
      </c>
      <c r="E136" s="9">
        <f t="shared" ref="E136" si="207">SUM(E135)</f>
        <v>2096928.75</v>
      </c>
      <c r="F136" s="9">
        <f>AVERAGE(F135)</f>
        <v>2096928.75</v>
      </c>
      <c r="G136" s="9">
        <f t="shared" ref="G136" si="208">SUM(G135)</f>
        <v>21577.8</v>
      </c>
      <c r="H136" s="9">
        <f t="shared" ref="H136" si="209">SUM(H135)</f>
        <v>800</v>
      </c>
      <c r="I136" s="9">
        <f t="shared" ref="I136" si="210">SUM(I135)</f>
        <v>7357.2</v>
      </c>
      <c r="J136" s="9">
        <f t="shared" ref="J136:O136" si="211">SUM(J135)</f>
        <v>29735</v>
      </c>
      <c r="K136" s="16"/>
      <c r="L136" s="16">
        <f t="shared" si="211"/>
        <v>1.4180262443347205E-2</v>
      </c>
      <c r="M136" s="16">
        <f>L136*(E136/E$138)</f>
        <v>2.368270413777678E-4</v>
      </c>
      <c r="N136" s="9"/>
      <c r="O136" s="9">
        <f t="shared" si="211"/>
        <v>1316.3411764705882</v>
      </c>
      <c r="P136" s="9">
        <f>O136*(C136/C$138)</f>
        <v>9.9945511389012935</v>
      </c>
      <c r="Q136" s="16">
        <f>AVERAGE(Q135)</f>
        <v>0.96425028376337263</v>
      </c>
      <c r="R136" s="16">
        <f>Q136*(B136/B$138)</f>
        <v>9.2716373438785828E-3</v>
      </c>
      <c r="S136" s="9">
        <f t="shared" ref="S136" si="212">SUM(S135)</f>
        <v>3177.54</v>
      </c>
      <c r="T136" s="9">
        <f t="shared" ref="T136" si="213">SUM(T135)</f>
        <v>2496.34</v>
      </c>
      <c r="U136" s="9">
        <f t="shared" ref="U136" si="214">SUM(U135)</f>
        <v>5673.88</v>
      </c>
      <c r="V136" s="10"/>
    </row>
    <row r="137" spans="1:23" s="36" customFormat="1" ht="15.75" thickTop="1" x14ac:dyDescent="0.25">
      <c r="B137" s="42"/>
      <c r="C137" s="42"/>
      <c r="D137" s="31"/>
      <c r="E137" s="37"/>
      <c r="F137" s="32"/>
      <c r="G137" s="37"/>
      <c r="H137" s="37"/>
      <c r="I137" s="37"/>
      <c r="J137" s="37"/>
      <c r="K137" s="38"/>
      <c r="L137" s="33"/>
      <c r="M137" s="38"/>
      <c r="N137" s="37"/>
      <c r="O137" s="32"/>
      <c r="P137" s="37"/>
      <c r="Q137" s="33"/>
      <c r="R137" s="38"/>
      <c r="S137" s="34"/>
      <c r="T137" s="34"/>
      <c r="U137" s="34"/>
      <c r="V137" s="35"/>
    </row>
    <row r="138" spans="1:23" s="48" customFormat="1" ht="15.75" thickBot="1" x14ac:dyDescent="0.3">
      <c r="B138" s="49">
        <f>B136+B134+B131+B129+B127+B125+B122+B120+B118+B113+B110+B97+B94+B92+B87+B85+B78+B76+B74+B60+B58+B54+B47+B45+B42+B38+B32+B26+B24+B17+B15</f>
        <v>104</v>
      </c>
      <c r="C138" s="49">
        <f t="shared" ref="C138:U138" si="215">C136+C134+C131+C129+C127+C125+C122+C120+C118+C113+C110+C97+C94+C92+C87+C85+C78+C76+C74+C60+C58+C54+C47+C45+C42+C38+C32+C26+C24+C17+C15</f>
        <v>2239</v>
      </c>
      <c r="D138" s="50">
        <f>C138/B138</f>
        <v>21.528846153846153</v>
      </c>
      <c r="E138" s="51">
        <f t="shared" si="215"/>
        <v>125555763.51000002</v>
      </c>
      <c r="F138" s="51">
        <f>E138/B138</f>
        <v>1207266.9568269232</v>
      </c>
      <c r="G138" s="51">
        <f t="shared" si="215"/>
        <v>651550.80527699995</v>
      </c>
      <c r="H138" s="51">
        <f t="shared" si="215"/>
        <v>345770.69039272005</v>
      </c>
      <c r="I138" s="51">
        <f t="shared" si="215"/>
        <v>480477.31041600008</v>
      </c>
      <c r="J138" s="51">
        <f t="shared" si="215"/>
        <v>1477798.8060857197</v>
      </c>
      <c r="K138" s="51">
        <f t="shared" si="215"/>
        <v>0</v>
      </c>
      <c r="L138" s="51"/>
      <c r="M138" s="52">
        <f t="shared" si="215"/>
        <v>1.1770059492075959E-2</v>
      </c>
      <c r="N138" s="51">
        <f t="shared" si="215"/>
        <v>0</v>
      </c>
      <c r="O138" s="51"/>
      <c r="P138" s="51">
        <f t="shared" ref="P138" si="216">P136+P134+P131+P129+P127+P125+P122+P120+P118+P113+P110+P97+P94+P92+P87+P85+P78+P76+P74+P60+P58+P54+P47+P45+P42+P38+P32+P26+P24+P17+P15</f>
        <v>445.43166398826259</v>
      </c>
      <c r="Q138" s="51"/>
      <c r="R138" s="52">
        <f t="shared" si="215"/>
        <v>0.52081880122827429</v>
      </c>
      <c r="S138" s="51">
        <f t="shared" si="215"/>
        <v>270624.51912000007</v>
      </c>
      <c r="T138" s="51">
        <f t="shared" si="215"/>
        <v>147173.17818495241</v>
      </c>
      <c r="U138" s="51">
        <f t="shared" si="215"/>
        <v>417797.69730495237</v>
      </c>
      <c r="V138" s="51"/>
      <c r="W138" s="51"/>
    </row>
    <row r="139" spans="1:23" ht="15.75" thickTop="1" x14ac:dyDescent="0.25"/>
  </sheetData>
  <sortState xmlns:xlrd2="http://schemas.microsoft.com/office/spreadsheetml/2017/richdata2" ref="A2:X150">
    <sortCondition ref="A2:A150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EC7F5-6C97-4D41-9579-159DF193323B}">
  <dimension ref="A1:G34"/>
  <sheetViews>
    <sheetView tabSelected="1" workbookViewId="0">
      <pane ySplit="1" topLeftCell="A2" activePane="bottomLeft" state="frozen"/>
      <selection pane="bottomLeft" activeCell="D21" sqref="D21"/>
    </sheetView>
  </sheetViews>
  <sheetFormatPr defaultRowHeight="15" x14ac:dyDescent="0.25"/>
  <cols>
    <col min="1" max="1" width="17.7109375" style="56" bestFit="1" customWidth="1"/>
    <col min="2" max="2" width="6.28515625" style="57" bestFit="1" customWidth="1"/>
    <col min="3" max="3" width="10.7109375" style="58" bestFit="1" customWidth="1"/>
    <col min="4" max="4" width="12.7109375" style="53" bestFit="1" customWidth="1"/>
    <col min="5" max="5" width="10.5703125" style="54" customWidth="1"/>
    <col min="6" max="6" width="12.140625" style="53" bestFit="1" customWidth="1"/>
    <col min="7" max="7" width="8.140625" style="54" bestFit="1" customWidth="1"/>
    <col min="8" max="16384" width="9.140625" style="56"/>
  </cols>
  <sheetData>
    <row r="1" spans="1:7" s="79" customFormat="1" ht="47.25" x14ac:dyDescent="0.25">
      <c r="A1" s="73" t="s">
        <v>0</v>
      </c>
      <c r="B1" s="74" t="s">
        <v>40</v>
      </c>
      <c r="C1" s="75" t="s">
        <v>1</v>
      </c>
      <c r="D1" s="76" t="s">
        <v>2</v>
      </c>
      <c r="E1" s="77" t="s">
        <v>54</v>
      </c>
      <c r="F1" s="76" t="s">
        <v>55</v>
      </c>
      <c r="G1" s="78" t="s">
        <v>56</v>
      </c>
    </row>
    <row r="2" spans="1:7" s="36" customFormat="1" x14ac:dyDescent="0.25">
      <c r="A2" s="80" t="s">
        <v>10</v>
      </c>
      <c r="B2" s="63">
        <v>13</v>
      </c>
      <c r="C2" s="64">
        <v>23.076923076923077</v>
      </c>
      <c r="D2" s="65">
        <v>583214.93461538467</v>
      </c>
      <c r="E2" s="66">
        <v>1.5560284142243558E-2</v>
      </c>
      <c r="F2" s="65">
        <v>292.60019999999997</v>
      </c>
      <c r="G2" s="67">
        <v>0.27453031045864107</v>
      </c>
    </row>
    <row r="3" spans="1:7" s="36" customFormat="1" x14ac:dyDescent="0.25">
      <c r="A3" s="80" t="s">
        <v>19</v>
      </c>
      <c r="B3" s="63">
        <v>1</v>
      </c>
      <c r="C3" s="64">
        <v>24</v>
      </c>
      <c r="D3" s="65">
        <v>2098715.87</v>
      </c>
      <c r="E3" s="66">
        <v>8.982735714482399E-3</v>
      </c>
      <c r="F3" s="65">
        <v>304.05958333333336</v>
      </c>
      <c r="G3" s="67">
        <v>0</v>
      </c>
    </row>
    <row r="4" spans="1:7" s="36" customFormat="1" x14ac:dyDescent="0.25">
      <c r="A4" s="80" t="s">
        <v>20</v>
      </c>
      <c r="B4" s="63">
        <v>6</v>
      </c>
      <c r="C4" s="64">
        <v>13.666666666666666</v>
      </c>
      <c r="D4" s="65">
        <v>444086.96666666662</v>
      </c>
      <c r="E4" s="66">
        <v>1.7403362167275192E-2</v>
      </c>
      <c r="F4" s="65">
        <v>447.2270477439024</v>
      </c>
      <c r="G4" s="67">
        <v>0.63143106061766596</v>
      </c>
    </row>
    <row r="5" spans="1:7" s="36" customFormat="1" x14ac:dyDescent="0.25">
      <c r="A5" s="80" t="s">
        <v>21</v>
      </c>
      <c r="B5" s="63">
        <v>1</v>
      </c>
      <c r="C5" s="64">
        <v>11</v>
      </c>
      <c r="D5" s="65">
        <v>1542541.7</v>
      </c>
      <c r="E5" s="66">
        <v>1.9191046828750238E-2</v>
      </c>
      <c r="F5" s="65">
        <v>2181.338181818182</v>
      </c>
      <c r="G5" s="67">
        <v>0.92831756319723668</v>
      </c>
    </row>
    <row r="6" spans="1:7" s="36" customFormat="1" x14ac:dyDescent="0.25">
      <c r="A6" s="80" t="s">
        <v>22</v>
      </c>
      <c r="B6" s="63">
        <v>5</v>
      </c>
      <c r="C6" s="64">
        <v>10.199999999999999</v>
      </c>
      <c r="D6" s="65">
        <v>713342.43599999999</v>
      </c>
      <c r="E6" s="66">
        <v>1.804639422348904E-2</v>
      </c>
      <c r="F6" s="65">
        <v>1094.4903842156862</v>
      </c>
      <c r="G6" s="67">
        <v>0.88998533377395428</v>
      </c>
    </row>
    <row r="7" spans="1:7" s="36" customFormat="1" x14ac:dyDescent="0.25">
      <c r="A7" s="80" t="s">
        <v>23</v>
      </c>
      <c r="B7" s="63">
        <v>5</v>
      </c>
      <c r="C7" s="64">
        <v>16.399999999999999</v>
      </c>
      <c r="D7" s="65">
        <v>1293502.6639999999</v>
      </c>
      <c r="E7" s="66">
        <v>9.4475491547963315E-3</v>
      </c>
      <c r="F7" s="65">
        <v>426.54914634146343</v>
      </c>
      <c r="G7" s="67">
        <v>0.29476378453327678</v>
      </c>
    </row>
    <row r="8" spans="1:7" s="36" customFormat="1" x14ac:dyDescent="0.25">
      <c r="A8" s="80" t="s">
        <v>24</v>
      </c>
      <c r="B8" s="63">
        <v>3</v>
      </c>
      <c r="C8" s="64">
        <v>16.666666666666668</v>
      </c>
      <c r="D8" s="65">
        <v>869875.89333333343</v>
      </c>
      <c r="E8" s="66">
        <v>1.309656556064733E-2</v>
      </c>
      <c r="F8" s="65">
        <v>512.67079999999999</v>
      </c>
      <c r="G8" s="67">
        <v>0.33333333333333331</v>
      </c>
    </row>
    <row r="9" spans="1:7" s="36" customFormat="1" x14ac:dyDescent="0.25">
      <c r="A9" s="80" t="s">
        <v>25</v>
      </c>
      <c r="B9" s="63">
        <v>2</v>
      </c>
      <c r="C9" s="64">
        <v>43</v>
      </c>
      <c r="D9" s="65">
        <v>2508235.0149999997</v>
      </c>
      <c r="E9" s="66">
        <v>9.6854739905622468E-3</v>
      </c>
      <c r="F9" s="65">
        <v>296.77558139534881</v>
      </c>
      <c r="G9" s="67">
        <v>1</v>
      </c>
    </row>
    <row r="10" spans="1:7" s="36" customFormat="1" x14ac:dyDescent="0.25">
      <c r="A10" s="80" t="s">
        <v>26</v>
      </c>
      <c r="B10" s="63">
        <v>1</v>
      </c>
      <c r="C10" s="64">
        <v>30</v>
      </c>
      <c r="D10" s="65">
        <v>1420521.36</v>
      </c>
      <c r="E10" s="66">
        <v>7.9730585677360039E-3</v>
      </c>
      <c r="F10" s="65">
        <v>345.09800000000001</v>
      </c>
      <c r="G10" s="67">
        <v>0.87926134991606253</v>
      </c>
    </row>
    <row r="11" spans="1:7" s="36" customFormat="1" x14ac:dyDescent="0.25">
      <c r="A11" s="80" t="s">
        <v>11</v>
      </c>
      <c r="B11" s="63">
        <v>6</v>
      </c>
      <c r="C11" s="64">
        <v>14.833333333333334</v>
      </c>
      <c r="D11" s="65">
        <v>2238642.6666666665</v>
      </c>
      <c r="E11" s="66">
        <v>1.0596341488473373E-2</v>
      </c>
      <c r="F11" s="65">
        <v>1045.644584269663</v>
      </c>
      <c r="G11" s="67">
        <v>0.66941139141589634</v>
      </c>
    </row>
    <row r="12" spans="1:7" s="36" customFormat="1" x14ac:dyDescent="0.25">
      <c r="A12" s="80" t="s">
        <v>12</v>
      </c>
      <c r="B12" s="63">
        <v>3</v>
      </c>
      <c r="C12" s="64">
        <v>28.666666666666668</v>
      </c>
      <c r="D12" s="65">
        <v>2741477.2466666666</v>
      </c>
      <c r="E12" s="66">
        <v>9.2595775984882812E-3</v>
      </c>
      <c r="F12" s="65">
        <v>419.43271279069768</v>
      </c>
      <c r="G12" s="67">
        <v>0.60870101002179589</v>
      </c>
    </row>
    <row r="13" spans="1:7" s="36" customFormat="1" x14ac:dyDescent="0.25">
      <c r="A13" s="80" t="s">
        <v>27</v>
      </c>
      <c r="B13" s="63">
        <v>1</v>
      </c>
      <c r="C13" s="64">
        <v>34</v>
      </c>
      <c r="D13" s="65">
        <v>196057.34000000003</v>
      </c>
      <c r="E13" s="66">
        <v>1.9713457573177315E-2</v>
      </c>
      <c r="F13" s="65">
        <v>109.76470588235294</v>
      </c>
      <c r="G13" s="67">
        <v>0</v>
      </c>
    </row>
    <row r="14" spans="1:7" s="36" customFormat="1" x14ac:dyDescent="0.25">
      <c r="A14" s="80" t="s">
        <v>13</v>
      </c>
      <c r="B14" s="63">
        <v>13</v>
      </c>
      <c r="C14" s="64">
        <v>24.692307692307693</v>
      </c>
      <c r="D14" s="65">
        <v>1889737.9315384615</v>
      </c>
      <c r="E14" s="66">
        <v>1.2307332434953168E-2</v>
      </c>
      <c r="F14" s="65">
        <v>646.46488741744542</v>
      </c>
      <c r="G14" s="67">
        <v>0.58800208917264452</v>
      </c>
    </row>
    <row r="15" spans="1:7" s="36" customFormat="1" x14ac:dyDescent="0.25">
      <c r="A15" s="80" t="s">
        <v>28</v>
      </c>
      <c r="B15" s="63">
        <v>1</v>
      </c>
      <c r="C15" s="64">
        <v>21</v>
      </c>
      <c r="D15" s="65">
        <v>2841065.47</v>
      </c>
      <c r="E15" s="66">
        <v>1.0850202330254643E-2</v>
      </c>
      <c r="F15" s="65">
        <v>1272.3106552380953</v>
      </c>
      <c r="G15" s="67">
        <v>0.85066540218163611</v>
      </c>
    </row>
    <row r="16" spans="1:7" s="36" customFormat="1" x14ac:dyDescent="0.25">
      <c r="A16" s="80" t="s">
        <v>29</v>
      </c>
      <c r="B16" s="63">
        <v>1</v>
      </c>
      <c r="C16" s="64">
        <v>14</v>
      </c>
      <c r="D16" s="65">
        <v>834435</v>
      </c>
      <c r="E16" s="66">
        <v>4.2001114526595846E-3</v>
      </c>
      <c r="F16" s="65">
        <v>196.68214285714288</v>
      </c>
      <c r="G16" s="67">
        <v>0</v>
      </c>
    </row>
    <row r="17" spans="1:7" s="36" customFormat="1" x14ac:dyDescent="0.25">
      <c r="A17" s="80" t="s">
        <v>14</v>
      </c>
      <c r="B17" s="63">
        <v>6</v>
      </c>
      <c r="C17" s="64">
        <v>20.666666666666668</v>
      </c>
      <c r="D17" s="65">
        <v>684922.76666666672</v>
      </c>
      <c r="E17" s="66">
        <v>1.8645063215886677E-2</v>
      </c>
      <c r="F17" s="65">
        <v>426.59577983870963</v>
      </c>
      <c r="G17" s="67">
        <v>0.9125528061242939</v>
      </c>
    </row>
    <row r="18" spans="1:7" s="36" customFormat="1" x14ac:dyDescent="0.25">
      <c r="A18" s="80" t="s">
        <v>30</v>
      </c>
      <c r="B18" s="63">
        <v>1</v>
      </c>
      <c r="C18" s="64">
        <v>14</v>
      </c>
      <c r="D18" s="65">
        <v>2668746.0699999998</v>
      </c>
      <c r="E18" s="66">
        <v>1.199011470919E-2</v>
      </c>
      <c r="F18" s="65">
        <v>1540.1268210714284</v>
      </c>
      <c r="G18" s="67">
        <v>0.85970543099748564</v>
      </c>
    </row>
    <row r="19" spans="1:7" s="36" customFormat="1" x14ac:dyDescent="0.25">
      <c r="A19" s="80" t="s">
        <v>31</v>
      </c>
      <c r="B19" s="63">
        <v>4</v>
      </c>
      <c r="C19" s="64">
        <v>12.25</v>
      </c>
      <c r="D19" s="65">
        <v>564615.14500000002</v>
      </c>
      <c r="E19" s="66">
        <v>1.9714702104740744E-2</v>
      </c>
      <c r="F19" s="65">
        <v>685.98219789795917</v>
      </c>
      <c r="G19" s="67">
        <v>0.93963288440694637</v>
      </c>
    </row>
    <row r="20" spans="1:7" s="36" customFormat="1" x14ac:dyDescent="0.25">
      <c r="A20" s="80" t="s">
        <v>32</v>
      </c>
      <c r="B20" s="63">
        <v>1</v>
      </c>
      <c r="C20" s="64">
        <v>16</v>
      </c>
      <c r="D20" s="65">
        <v>2068203.82</v>
      </c>
      <c r="E20" s="66">
        <v>1.0557808562600954E-2</v>
      </c>
      <c r="F20" s="65">
        <v>897.08625000000006</v>
      </c>
      <c r="G20" s="67">
        <v>0.27954112550493332</v>
      </c>
    </row>
    <row r="21" spans="1:7" s="36" customFormat="1" x14ac:dyDescent="0.25">
      <c r="A21" s="80" t="s">
        <v>33</v>
      </c>
      <c r="B21" s="63">
        <v>2</v>
      </c>
      <c r="C21" s="64">
        <v>36.5</v>
      </c>
      <c r="D21" s="65">
        <v>1345444.3900000001</v>
      </c>
      <c r="E21" s="66">
        <v>3.665207801713752E-3</v>
      </c>
      <c r="F21" s="65">
        <v>113.0251054109589</v>
      </c>
      <c r="G21" s="67">
        <v>0</v>
      </c>
    </row>
    <row r="22" spans="1:7" s="36" customFormat="1" x14ac:dyDescent="0.25">
      <c r="A22" s="80" t="s">
        <v>15</v>
      </c>
      <c r="B22" s="63">
        <v>12</v>
      </c>
      <c r="C22" s="64">
        <v>28.25</v>
      </c>
      <c r="D22" s="65">
        <v>1077421.1258333332</v>
      </c>
      <c r="E22" s="66">
        <v>9.2961425821123378E-3</v>
      </c>
      <c r="F22" s="65">
        <v>187.9059365537463</v>
      </c>
      <c r="G22" s="67">
        <v>0.41936944131521003</v>
      </c>
    </row>
    <row r="23" spans="1:7" s="36" customFormat="1" x14ac:dyDescent="0.25">
      <c r="A23" s="80" t="s">
        <v>34</v>
      </c>
      <c r="B23" s="63">
        <v>2</v>
      </c>
      <c r="C23" s="64">
        <v>8.5</v>
      </c>
      <c r="D23" s="65">
        <v>568276.245</v>
      </c>
      <c r="E23" s="66">
        <v>1.9025579716076289E-2</v>
      </c>
      <c r="F23" s="65">
        <v>1143.8788235294119</v>
      </c>
      <c r="G23" s="67">
        <v>2.7117786657093169E-3</v>
      </c>
    </row>
    <row r="24" spans="1:7" s="36" customFormat="1" x14ac:dyDescent="0.25">
      <c r="A24" s="80" t="s">
        <v>16</v>
      </c>
      <c r="B24" s="63">
        <v>4</v>
      </c>
      <c r="C24" s="64">
        <v>15</v>
      </c>
      <c r="D24" s="65">
        <v>822751.38749999995</v>
      </c>
      <c r="E24" s="66">
        <v>1.4883995227537675E-2</v>
      </c>
      <c r="F24" s="65">
        <v>630.56391666666661</v>
      </c>
      <c r="G24" s="67">
        <v>0.7582736792618967</v>
      </c>
    </row>
    <row r="25" spans="1:7" s="36" customFormat="1" x14ac:dyDescent="0.25">
      <c r="A25" s="80" t="s">
        <v>35</v>
      </c>
      <c r="B25" s="63">
        <v>1</v>
      </c>
      <c r="C25" s="64">
        <v>18</v>
      </c>
      <c r="D25" s="65">
        <v>758973.29</v>
      </c>
      <c r="E25" s="66">
        <v>1.0568435155339919E-2</v>
      </c>
      <c r="F25" s="65">
        <v>207.84888888888889</v>
      </c>
      <c r="G25" s="67">
        <v>0</v>
      </c>
    </row>
    <row r="26" spans="1:7" s="36" customFormat="1" x14ac:dyDescent="0.25">
      <c r="A26" s="80" t="s">
        <v>36</v>
      </c>
      <c r="B26" s="63">
        <v>1</v>
      </c>
      <c r="C26" s="64">
        <v>20</v>
      </c>
      <c r="D26" s="65">
        <v>732388.39</v>
      </c>
      <c r="E26" s="66">
        <v>1.7075721257678592E-2</v>
      </c>
      <c r="F26" s="65">
        <v>526.04</v>
      </c>
      <c r="G26" s="67">
        <v>0.83366283932780771</v>
      </c>
    </row>
    <row r="27" spans="1:7" s="36" customFormat="1" ht="15" customHeight="1" x14ac:dyDescent="0.25">
      <c r="A27" s="80" t="s">
        <v>37</v>
      </c>
      <c r="B27" s="63">
        <v>2</v>
      </c>
      <c r="C27" s="64">
        <v>12</v>
      </c>
      <c r="D27" s="65">
        <v>506110.93499999994</v>
      </c>
      <c r="E27" s="66">
        <v>1.1495062256459644E-2</v>
      </c>
      <c r="F27" s="65">
        <v>452.57350666666662</v>
      </c>
      <c r="G27" s="67">
        <v>0</v>
      </c>
    </row>
    <row r="28" spans="1:7" s="36" customFormat="1" x14ac:dyDescent="0.25">
      <c r="A28" s="80" t="s">
        <v>17</v>
      </c>
      <c r="B28" s="63">
        <v>1</v>
      </c>
      <c r="C28" s="64">
        <v>91</v>
      </c>
      <c r="D28" s="65">
        <v>4950881</v>
      </c>
      <c r="E28" s="66">
        <v>5.9708060040223141E-3</v>
      </c>
      <c r="F28" s="65">
        <v>56.05153846153847</v>
      </c>
      <c r="G28" s="67">
        <v>0.49712685930727013</v>
      </c>
    </row>
    <row r="29" spans="1:7" s="36" customFormat="1" x14ac:dyDescent="0.25">
      <c r="A29" s="80" t="s">
        <v>18</v>
      </c>
      <c r="B29" s="63">
        <v>1</v>
      </c>
      <c r="C29" s="64">
        <v>52</v>
      </c>
      <c r="D29" s="65">
        <v>812310.95</v>
      </c>
      <c r="E29" s="66">
        <v>1.0321909362418421E-2</v>
      </c>
      <c r="F29" s="65">
        <v>96.303269230769246</v>
      </c>
      <c r="G29" s="67">
        <v>1</v>
      </c>
    </row>
    <row r="30" spans="1:7" s="36" customFormat="1" x14ac:dyDescent="0.25">
      <c r="A30" s="80" t="s">
        <v>38</v>
      </c>
      <c r="B30" s="63">
        <v>1</v>
      </c>
      <c r="C30" s="64">
        <v>21</v>
      </c>
      <c r="D30" s="65">
        <v>684689.89</v>
      </c>
      <c r="E30" s="66">
        <v>4.4006345704914671E-3</v>
      </c>
      <c r="F30" s="65">
        <v>117.93238095238095</v>
      </c>
      <c r="G30" s="67">
        <v>0</v>
      </c>
    </row>
    <row r="31" spans="1:7" s="36" customFormat="1" x14ac:dyDescent="0.25">
      <c r="A31" s="80" t="s">
        <v>39</v>
      </c>
      <c r="B31" s="63">
        <v>2</v>
      </c>
      <c r="C31" s="64">
        <v>11.5</v>
      </c>
      <c r="D31" s="65">
        <v>146032.60999999999</v>
      </c>
      <c r="E31" s="66">
        <v>2.7091791347151846E-2</v>
      </c>
      <c r="F31" s="65">
        <v>333.695652173913</v>
      </c>
      <c r="G31" s="67">
        <v>0</v>
      </c>
    </row>
    <row r="32" spans="1:7" s="36" customFormat="1" x14ac:dyDescent="0.25">
      <c r="A32" s="80" t="s">
        <v>51</v>
      </c>
      <c r="B32" s="63">
        <v>1</v>
      </c>
      <c r="C32" s="64">
        <v>17</v>
      </c>
      <c r="D32" s="65">
        <v>2096928.75</v>
      </c>
      <c r="E32" s="66">
        <v>1.4180262443347205E-2</v>
      </c>
      <c r="F32" s="65">
        <v>1316.3411764705882</v>
      </c>
      <c r="G32" s="67">
        <v>0.96425028376337263</v>
      </c>
    </row>
    <row r="33" spans="1:7" s="55" customFormat="1" x14ac:dyDescent="0.25">
      <c r="A33" s="81"/>
      <c r="B33" s="68">
        <f>SUM(B2:B32)</f>
        <v>104</v>
      </c>
      <c r="C33" s="69">
        <v>21.528846153846153</v>
      </c>
      <c r="D33" s="70">
        <v>1207266.9568269232</v>
      </c>
      <c r="E33" s="71">
        <v>1.1770059492075959E-2</v>
      </c>
      <c r="F33" s="70">
        <v>445.43166398826259</v>
      </c>
      <c r="G33" s="72">
        <v>0.52081880122827429</v>
      </c>
    </row>
    <row r="34" spans="1:7" x14ac:dyDescent="0.25">
      <c r="B34" s="59"/>
      <c r="C34" s="60"/>
      <c r="D34" s="61"/>
      <c r="E34" s="62"/>
      <c r="F34" s="61"/>
      <c r="G34" s="62"/>
    </row>
  </sheetData>
  <sortState xmlns:xlrd2="http://schemas.microsoft.com/office/spreadsheetml/2017/richdata2" ref="A2:R34">
    <sortCondition ref="A2:A34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26B76A9687F5488F84FB3C506B0597" ma:contentTypeVersion="8" ma:contentTypeDescription="Create a new document." ma:contentTypeScope="" ma:versionID="6ad92d9327b2adc1b37f8326b456cf7c">
  <xsd:schema xmlns:xsd="http://www.w3.org/2001/XMLSchema" xmlns:xs="http://www.w3.org/2001/XMLSchema" xmlns:p="http://schemas.microsoft.com/office/2006/metadata/properties" xmlns:ns3="594040da-99c9-4681-bbd4-e14532b42ed2" xmlns:ns4="9c71e627-a75f-4aa4-b14e-be8d6cfef078" targetNamespace="http://schemas.microsoft.com/office/2006/metadata/properties" ma:root="true" ma:fieldsID="fee98348f48df1ec0f9a17332d0a58b8" ns3:_="" ns4:_="">
    <xsd:import namespace="594040da-99c9-4681-bbd4-e14532b42ed2"/>
    <xsd:import namespace="9c71e627-a75f-4aa4-b14e-be8d6cfef07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40da-99c9-4681-bbd4-e14532b42e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1e627-a75f-4aa4-b14e-be8d6cfef0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A7B608-39C9-4051-86B7-2F94A6C8F1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40da-99c9-4681-bbd4-e14532b42ed2"/>
    <ds:schemaRef ds:uri="9c71e627-a75f-4aa4-b14e-be8d6cfef0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1A73FA-1E53-4AF3-8070-E6861A013D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AAC92C-3C66-46C8-814F-B4F7C9632720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594040da-99c9-4681-bbd4-e14532b42ed2"/>
    <ds:schemaRef ds:uri="http://schemas.microsoft.com/office/infopath/2007/PartnerControls"/>
    <ds:schemaRef ds:uri="9c71e627-a75f-4aa4-b14e-be8d6cfef07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Weighted Averages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Droblyen</dc:creator>
  <cp:lastModifiedBy>Eric Droblyen</cp:lastModifiedBy>
  <dcterms:created xsi:type="dcterms:W3CDTF">2021-04-21T13:56:22Z</dcterms:created>
  <dcterms:modified xsi:type="dcterms:W3CDTF">2021-04-28T12:57:58Z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0x0101007F26B76A9687F5488F84FB3C506B0597</vt:lpwstr>
  </property>
</Properties>
</file>